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codeName="ThisWorkbook" autoCompressPictures="0"/>
  <bookViews>
    <workbookView xWindow="8220" yWindow="1620" windowWidth="24600" windowHeight="18220" tabRatio="963"/>
  </bookViews>
  <sheets>
    <sheet name="Content" sheetId="33" r:id="rId1"/>
    <sheet name="Income_statement-Q" sheetId="1" r:id="rId2"/>
    <sheet name="Change_in_net_sales-Q" sheetId="18" r:id="rId3"/>
    <sheet name="Items_affecting_comparability-Q" sheetId="7" r:id="rId4"/>
    <sheet name="Consolidated_balance_sheet-Q" sheetId="4" r:id="rId5"/>
    <sheet name="Consolidated_cash_flow-Q" sheetId="69" r:id="rId6"/>
    <sheet name="Change_in_consolidated_equity-Q" sheetId="54" r:id="rId7"/>
    <sheet name="Working_cap_and_net_assets-Q" sheetId="8" r:id="rId8"/>
    <sheet name="Business_areas-Q" sheetId="66" r:id="rId9"/>
    <sheet name="Major_Appliances_Europe-Q" sheetId="55" r:id="rId10"/>
    <sheet name="Major_Appliances_NA-Q" sheetId="56" r:id="rId11"/>
    <sheet name="Major_Appliances_LA-Q" sheetId="57" r:id="rId12"/>
    <sheet name="Major_Appliances_AP-Q" sheetId="58" r:id="rId13"/>
    <sheet name="Small_Appliances-Q" sheetId="65" r:id="rId14"/>
    <sheet name="Professional Products-Q" sheetId="59" r:id="rId15"/>
    <sheet name="Net_assets_by_business_area-Q" sheetId="19" r:id="rId16"/>
    <sheet name="Key_ratios-Q" sheetId="9" r:id="rId17"/>
    <sheet name="Net_borrowings-Q" sheetId="24" r:id="rId18"/>
    <sheet name="Income_statement-Y" sheetId="29" r:id="rId19"/>
    <sheet name="Change_in_net_sales-Y" sheetId="36" r:id="rId20"/>
    <sheet name="Items_affecting_comparability-Y" sheetId="42" r:id="rId21"/>
    <sheet name="Consolidated_balance_sheet-Y" sheetId="31" r:id="rId22"/>
    <sheet name="Consolidated_cash_flow-Y" sheetId="32" r:id="rId23"/>
    <sheet name="Business_areas-Y" sheetId="67" r:id="rId24"/>
    <sheet name="Major_Appliances_Europe-Y" sheetId="45" r:id="rId25"/>
    <sheet name="Major_Appliances_NA-Y" sheetId="46" r:id="rId26"/>
    <sheet name="Major_Appliances_LA-Y" sheetId="47" r:id="rId27"/>
    <sheet name="Major_Appliances_AP-Y" sheetId="48" r:id="rId28"/>
    <sheet name="Small_Appliances-Y" sheetId="68" r:id="rId29"/>
    <sheet name="Professional_Products-Y" sheetId="49" r:id="rId30"/>
    <sheet name="Key_ratios-Y" sheetId="35" r:id="rId31"/>
    <sheet name="Net_sales_by_geography-Y" sheetId="43" r:id="rId32"/>
    <sheet name="Net_sales_by_country-Y" sheetId="60" r:id="rId33"/>
    <sheet name="Employees_by_country-Y" sheetId="61" r:id="rId34"/>
    <sheet name="Eleven_year_review-Y" sheetId="23" r:id="rId35"/>
    <sheet name="Distribution_to_shareholders-Y" sheetId="28" r:id="rId36"/>
    <sheet name="Net_borrowings-Y" sheetId="37" r:id="rId37"/>
    <sheet name="Rating-Y" sheetId="26" r:id="rId38"/>
    <sheet name="FX_transaction_forecast-Y" sheetId="64" r:id="rId39"/>
    <sheet name="Repayment_schedule-Y" sheetId="63" r:id="rId40"/>
    <sheet name="Sheet1" sheetId="70" r:id="rId41"/>
  </sheets>
  <definedNames>
    <definedName name="ab">Content!$C$1</definedName>
    <definedName name="abc">Content!$C$1</definedName>
    <definedName name="abcd">Content!$C$1</definedName>
    <definedName name="asas">Content!$C$1</definedName>
    <definedName name="company" localSheetId="22">#REF!</definedName>
    <definedName name="company" localSheetId="36">#REF!</definedName>
    <definedName name="Company">Content!$C$1</definedName>
    <definedName name="_xlnm.Print_Area" localSheetId="8">'Business_areas-Q'!$E$3:$Y$149</definedName>
    <definedName name="_xlnm.Print_Area" localSheetId="23">'Business_areas-Y'!$E$3:$M$56</definedName>
    <definedName name="_xlnm.Print_Area" localSheetId="6">'Change_in_consolidated_equity-Q'!$E$3:$AH$16</definedName>
    <definedName name="_xlnm.Print_Area" localSheetId="2">'Change_in_net_sales-Q'!$A$3:$AC$18</definedName>
    <definedName name="_xlnm.Print_Area" localSheetId="19">'Change_in_net_sales-Y'!$A$3:$R$11</definedName>
    <definedName name="_xlnm.Print_Area" localSheetId="4">'Consolidated_balance_sheet-Q'!$E$4:$AH$54</definedName>
    <definedName name="_xlnm.Print_Area" localSheetId="21">'Consolidated_balance_sheet-Y'!$A$3:$X$71</definedName>
    <definedName name="_xlnm.Print_Area" localSheetId="5">'Consolidated_cash_flow-Q'!$E$4:$AG$95</definedName>
    <definedName name="_xlnm.Print_Area" localSheetId="22">'Consolidated_cash_flow-Y'!$A$3:$U$98</definedName>
    <definedName name="_xlnm.Print_Area" localSheetId="35">'Distribution_to_shareholders-Y'!$A$1:$T$10</definedName>
    <definedName name="_xlnm.Print_Area" localSheetId="34">'Eleven_year_review-Y'!$E$3:$V$66</definedName>
    <definedName name="_xlnm.Print_Area" localSheetId="33">'Employees_by_country-Y'!$E$1:$T$109</definedName>
    <definedName name="_xlnm.Print_Area" localSheetId="1">'Income_statement-Q'!$E$4:$AG$129</definedName>
    <definedName name="_xlnm.Print_Area" localSheetId="18">'Income_statement-Y'!$E$3:$T$48</definedName>
    <definedName name="_xlnm.Print_Area" localSheetId="3">'Items_affecting_comparability-Q'!$E$4:$AC$48</definedName>
    <definedName name="_xlnm.Print_Area" localSheetId="20">'Items_affecting_comparability-Y'!$B$4:$N$41</definedName>
    <definedName name="_xlnm.Print_Area" localSheetId="16">'Key_ratios-Q'!$E$3:$AG$58</definedName>
    <definedName name="_xlnm.Print_Area" localSheetId="30">'Key_ratios-Y'!$E$5:$N$31</definedName>
    <definedName name="_xlnm.Print_Area" localSheetId="12">'Major_Appliances_AP-Q'!$A$1:$Y$15</definedName>
    <definedName name="_xlnm.Print_Area" localSheetId="27">'Major_Appliances_AP-Y'!$A$1:$M$16</definedName>
    <definedName name="_xlnm.Print_Area" localSheetId="9">'Major_Appliances_Europe-Q'!$A$1:$Y$15</definedName>
    <definedName name="_xlnm.Print_Area" localSheetId="24">'Major_Appliances_Europe-Y'!$A$1:$M$16</definedName>
    <definedName name="_xlnm.Print_Area" localSheetId="11">'Major_Appliances_LA-Q'!$A$1:$Y$15</definedName>
    <definedName name="_xlnm.Print_Area" localSheetId="26">'Major_Appliances_LA-Y'!$A$1:$M$16</definedName>
    <definedName name="_xlnm.Print_Area" localSheetId="10">'Major_Appliances_NA-Q'!$A$1:$Y$15</definedName>
    <definedName name="_xlnm.Print_Area" localSheetId="25">'Major_Appliances_NA-Y'!$A$1:$M$16</definedName>
    <definedName name="_xlnm.Print_Area" localSheetId="15">'Net_assets_by_business_area-Q'!$E$1:$U$57</definedName>
    <definedName name="_xlnm.Print_Area" localSheetId="17">'Net_borrowings-Q'!$E$4:$AH$22</definedName>
    <definedName name="_xlnm.Print_Area" localSheetId="36">'Net_borrowings-Y'!$A$1:$S$13</definedName>
    <definedName name="_xlnm.Print_Area" localSheetId="32">'Net_sales_by_country-Y'!$A$8:$S$101</definedName>
    <definedName name="_xlnm.Print_Area" localSheetId="31">'Net_sales_by_geography-Y'!$A$1:$N$19</definedName>
    <definedName name="_xlnm.Print_Area" localSheetId="14">'Professional Products-Q'!$A$1:$Y$14</definedName>
    <definedName name="_xlnm.Print_Area" localSheetId="29">'Professional_Products-Y'!$A$1:$M$14</definedName>
    <definedName name="_xlnm.Print_Area" localSheetId="37">'Rating-Y'!$E$4:$N$11</definedName>
    <definedName name="_xlnm.Print_Area" localSheetId="13">'Small_Appliances-Q'!$A$1:$Y$14</definedName>
    <definedName name="_xlnm.Print_Area" localSheetId="28">'Small_Appliances-Y'!$A$1:$M$14</definedName>
    <definedName name="_xlnm.Print_Area" localSheetId="7">'Working_cap_and_net_assets-Q'!$E$3:$AG$21</definedName>
    <definedName name="_xlnm.Print_Titles" localSheetId="8">'Business_areas-Q'!$E:$E,'Business_areas-Q'!$3:$6</definedName>
    <definedName name="_xlnm.Print_Titles" localSheetId="23">'Business_areas-Y'!$E:$E,'Business_areas-Y'!$3:$6</definedName>
    <definedName name="_xlnm.Print_Titles" localSheetId="33">'Employees_by_country-Y'!$3:$7</definedName>
    <definedName name="_xlnm.Print_Titles" localSheetId="32">'Net_sales_by_country-Y'!$3:$7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9" i="37" l="1"/>
  <c r="R9" i="37"/>
  <c r="Q9" i="37"/>
  <c r="P9" i="37"/>
  <c r="O9" i="37"/>
  <c r="N9" i="37"/>
  <c r="M9" i="37"/>
  <c r="L9" i="37"/>
  <c r="K9" i="37"/>
  <c r="J9" i="37"/>
  <c r="I9" i="37"/>
  <c r="H9" i="37"/>
  <c r="G9" i="37"/>
  <c r="F9" i="37"/>
  <c r="AA43" i="9"/>
  <c r="Z43" i="9"/>
  <c r="AA16" i="9"/>
  <c r="Z16" i="9"/>
  <c r="E1" i="69"/>
  <c r="D1" i="69"/>
  <c r="A1" i="69"/>
  <c r="E2" i="69"/>
  <c r="D2" i="69"/>
  <c r="N16" i="35"/>
  <c r="T23" i="32"/>
  <c r="T15" i="32"/>
  <c r="T24" i="32"/>
  <c r="T33" i="32"/>
  <c r="T34" i="32"/>
  <c r="T44" i="32"/>
  <c r="T46" i="32"/>
  <c r="S23" i="32"/>
  <c r="S15" i="32"/>
  <c r="S24" i="32"/>
  <c r="S33" i="32"/>
  <c r="S34" i="32"/>
  <c r="S44" i="32"/>
  <c r="S46" i="32"/>
  <c r="R23" i="32"/>
  <c r="R15" i="32"/>
  <c r="R24" i="32"/>
  <c r="R33" i="32"/>
  <c r="R34" i="32"/>
  <c r="R44" i="32"/>
  <c r="R46" i="32"/>
  <c r="Q23" i="32"/>
  <c r="Q15" i="32"/>
  <c r="Q24" i="32"/>
  <c r="Q33" i="32"/>
  <c r="Q34" i="32"/>
  <c r="Q44" i="32"/>
  <c r="Q46" i="32"/>
  <c r="P33" i="32"/>
  <c r="O33" i="32"/>
  <c r="P23" i="32"/>
  <c r="P15" i="32"/>
  <c r="P24" i="32"/>
  <c r="O23" i="32"/>
  <c r="O15" i="32"/>
  <c r="O24" i="32"/>
  <c r="N30" i="35"/>
  <c r="N19" i="35"/>
  <c r="N23" i="35"/>
  <c r="N17" i="35"/>
  <c r="Y11" i="59"/>
  <c r="X11" i="59"/>
  <c r="W11" i="59"/>
  <c r="V11" i="59"/>
  <c r="Y10" i="59"/>
  <c r="X10" i="59"/>
  <c r="W10" i="59"/>
  <c r="V10" i="59"/>
  <c r="Y9" i="59"/>
  <c r="X9" i="59"/>
  <c r="W9" i="59"/>
  <c r="V9" i="59"/>
  <c r="Y8" i="59"/>
  <c r="X8" i="59"/>
  <c r="W8" i="59"/>
  <c r="V8" i="59"/>
  <c r="Y11" i="65"/>
  <c r="X11" i="65"/>
  <c r="W11" i="65"/>
  <c r="V11" i="65"/>
  <c r="Y10" i="65"/>
  <c r="X10" i="65"/>
  <c r="W10" i="65"/>
  <c r="V10" i="65"/>
  <c r="Y9" i="65"/>
  <c r="X9" i="65"/>
  <c r="W9" i="65"/>
  <c r="V9" i="65"/>
  <c r="Y8" i="65"/>
  <c r="X8" i="65"/>
  <c r="W8" i="65"/>
  <c r="V8" i="65"/>
  <c r="Y11" i="58"/>
  <c r="X11" i="58"/>
  <c r="W11" i="58"/>
  <c r="V11" i="58"/>
  <c r="Y10" i="58"/>
  <c r="X10" i="58"/>
  <c r="W10" i="58"/>
  <c r="V10" i="58"/>
  <c r="Y9" i="58"/>
  <c r="X9" i="58"/>
  <c r="W9" i="58"/>
  <c r="V9" i="58"/>
  <c r="Y8" i="58"/>
  <c r="X8" i="58"/>
  <c r="W8" i="58"/>
  <c r="V8" i="58"/>
  <c r="Y11" i="57"/>
  <c r="X11" i="57"/>
  <c r="W11" i="57"/>
  <c r="V11" i="57"/>
  <c r="Y10" i="57"/>
  <c r="X10" i="57"/>
  <c r="W10" i="57"/>
  <c r="V10" i="57"/>
  <c r="Y9" i="57"/>
  <c r="X9" i="57"/>
  <c r="W9" i="57"/>
  <c r="V9" i="57"/>
  <c r="Y8" i="57"/>
  <c r="X8" i="57"/>
  <c r="W8" i="57"/>
  <c r="V8" i="57"/>
  <c r="Y11" i="56"/>
  <c r="X11" i="56"/>
  <c r="W11" i="56"/>
  <c r="V11" i="56"/>
  <c r="Y10" i="56"/>
  <c r="X10" i="56"/>
  <c r="W10" i="56"/>
  <c r="V10" i="56"/>
  <c r="Y9" i="56"/>
  <c r="X9" i="56"/>
  <c r="W9" i="56"/>
  <c r="V9" i="56"/>
  <c r="Y8" i="56"/>
  <c r="X8" i="56"/>
  <c r="W8" i="56"/>
  <c r="V8" i="56"/>
  <c r="Y11" i="55"/>
  <c r="X11" i="55"/>
  <c r="W11" i="55"/>
  <c r="V11" i="55"/>
  <c r="Y10" i="55"/>
  <c r="X10" i="55"/>
  <c r="W10" i="55"/>
  <c r="V10" i="55"/>
  <c r="Y9" i="55"/>
  <c r="X9" i="55"/>
  <c r="W9" i="55"/>
  <c r="V9" i="55"/>
  <c r="Y8" i="55"/>
  <c r="X8" i="55"/>
  <c r="W8" i="55"/>
  <c r="V8" i="55"/>
  <c r="W59" i="66"/>
  <c r="W131" i="66"/>
  <c r="W145" i="66"/>
  <c r="W146" i="66"/>
  <c r="V145" i="66"/>
  <c r="Y59" i="66"/>
  <c r="Y73" i="66"/>
  <c r="W73" i="66"/>
  <c r="W74" i="66"/>
  <c r="V59" i="66"/>
  <c r="V73" i="66"/>
  <c r="Y60" i="66"/>
  <c r="X59" i="66"/>
  <c r="X60" i="66"/>
  <c r="W124" i="66"/>
  <c r="X124" i="66"/>
  <c r="Y124" i="66"/>
  <c r="W117" i="66"/>
  <c r="X117" i="66"/>
  <c r="W110" i="66"/>
  <c r="X110" i="66"/>
  <c r="W103" i="66"/>
  <c r="X103" i="66"/>
  <c r="W96" i="66"/>
  <c r="X96" i="66"/>
  <c r="W89" i="66"/>
  <c r="X89" i="66"/>
  <c r="W82" i="66"/>
  <c r="X82" i="66"/>
  <c r="Y82" i="66"/>
  <c r="W118" i="66"/>
  <c r="W111" i="66"/>
  <c r="W104" i="66"/>
  <c r="W97" i="66"/>
  <c r="W90" i="66"/>
  <c r="Y83" i="66"/>
  <c r="X83" i="66"/>
  <c r="W83" i="66"/>
  <c r="Y74" i="66"/>
  <c r="X73" i="66"/>
  <c r="X74" i="66"/>
  <c r="X131" i="66"/>
  <c r="X145" i="66"/>
  <c r="X146" i="66"/>
  <c r="W60" i="66"/>
  <c r="W132" i="66"/>
  <c r="X118" i="66"/>
  <c r="Y117" i="66"/>
  <c r="Y118" i="66"/>
  <c r="X111" i="66"/>
  <c r="Y110" i="66"/>
  <c r="Y111" i="66"/>
  <c r="X104" i="66"/>
  <c r="Y103" i="66"/>
  <c r="Y104" i="66"/>
  <c r="X97" i="66"/>
  <c r="Y96" i="66"/>
  <c r="Y97" i="66"/>
  <c r="X90" i="66"/>
  <c r="Y89" i="66"/>
  <c r="Y90" i="66"/>
  <c r="Y131" i="66"/>
  <c r="X132" i="66"/>
  <c r="Y132" i="66"/>
  <c r="Y145" i="66"/>
  <c r="Y146" i="66"/>
  <c r="R11" i="37"/>
  <c r="S11" i="37"/>
  <c r="N22" i="35"/>
  <c r="AG123" i="1"/>
  <c r="AG109" i="1"/>
  <c r="AG108" i="1"/>
  <c r="AG124" i="1"/>
  <c r="AG121" i="1"/>
  <c r="AG120" i="1"/>
  <c r="AG119" i="1"/>
  <c r="AG116" i="1"/>
  <c r="AG115" i="1"/>
  <c r="AG114" i="1"/>
  <c r="AG111" i="1"/>
  <c r="AG110" i="1"/>
  <c r="AG107" i="1"/>
  <c r="AG106" i="1"/>
  <c r="AG105" i="1"/>
  <c r="AG103" i="1"/>
  <c r="AG102" i="1"/>
  <c r="AG100" i="1"/>
  <c r="AG99" i="1"/>
  <c r="AG97" i="1"/>
  <c r="AG96" i="1"/>
  <c r="AG95" i="1"/>
  <c r="AG94" i="1"/>
  <c r="AG93" i="1"/>
  <c r="AG92" i="1"/>
  <c r="AG91" i="1"/>
  <c r="AG90" i="1"/>
  <c r="A1" i="63"/>
  <c r="A1" i="64"/>
  <c r="D2" i="64"/>
  <c r="A1" i="26"/>
  <c r="D2" i="26"/>
  <c r="A1" i="37"/>
  <c r="D2" i="37"/>
  <c r="A1" i="28"/>
  <c r="D2" i="28"/>
  <c r="A1" i="23"/>
  <c r="D2" i="23"/>
  <c r="A1" i="61"/>
  <c r="D2" i="61"/>
  <c r="A1" i="60"/>
  <c r="D2" i="60"/>
  <c r="A1" i="43"/>
  <c r="D2" i="43"/>
  <c r="A1" i="35"/>
  <c r="E2" i="35"/>
  <c r="A1" i="49"/>
  <c r="D2" i="49"/>
  <c r="A1" i="68"/>
  <c r="D2" i="68"/>
  <c r="A1" i="48"/>
  <c r="D2" i="48"/>
  <c r="A1" i="47"/>
  <c r="E2" i="47"/>
  <c r="A1" i="46"/>
  <c r="D2" i="46"/>
  <c r="A1" i="45"/>
  <c r="E2" i="45"/>
  <c r="A1" i="67"/>
  <c r="A1" i="32"/>
  <c r="D2" i="32"/>
  <c r="A1" i="31"/>
  <c r="D2" i="31"/>
  <c r="A1" i="42"/>
  <c r="D2" i="42"/>
  <c r="E35" i="42"/>
  <c r="A1" i="36"/>
  <c r="A1" i="29"/>
  <c r="E2" i="29"/>
  <c r="M16" i="35"/>
  <c r="L16" i="35"/>
  <c r="K16" i="35"/>
  <c r="J16" i="35"/>
  <c r="T10" i="28"/>
  <c r="S101" i="61"/>
  <c r="T101" i="61"/>
  <c r="T95" i="61"/>
  <c r="T26" i="61"/>
  <c r="S96" i="60"/>
  <c r="S90" i="60"/>
  <c r="S78" i="60"/>
  <c r="S81" i="60"/>
  <c r="S62" i="60"/>
  <c r="S48" i="60"/>
  <c r="S42" i="60"/>
  <c r="S27" i="60"/>
  <c r="S43" i="60"/>
  <c r="S99" i="60"/>
  <c r="T83" i="61"/>
  <c r="T87" i="61"/>
  <c r="T65" i="61"/>
  <c r="T50" i="61"/>
  <c r="T43" i="61"/>
  <c r="N12" i="43"/>
  <c r="N16" i="43"/>
  <c r="N17" i="43"/>
  <c r="AC124" i="1"/>
  <c r="AC123" i="1"/>
  <c r="AC121" i="1"/>
  <c r="AC120" i="1"/>
  <c r="AC119" i="1"/>
  <c r="AC116" i="1"/>
  <c r="AC115" i="1"/>
  <c r="AC114" i="1"/>
  <c r="AC111" i="1"/>
  <c r="AC110" i="1"/>
  <c r="AC109" i="1"/>
  <c r="AC107" i="1"/>
  <c r="AC106" i="1"/>
  <c r="AC105" i="1"/>
  <c r="AC103" i="1"/>
  <c r="AC102" i="1"/>
  <c r="AC100" i="1"/>
  <c r="AC99" i="1"/>
  <c r="AC97" i="1"/>
  <c r="AC96" i="1"/>
  <c r="AC95" i="1"/>
  <c r="AC94" i="1"/>
  <c r="AC93" i="1"/>
  <c r="AC92" i="1"/>
  <c r="AC91" i="1"/>
  <c r="AC90" i="1"/>
  <c r="N11" i="42"/>
  <c r="N39" i="42"/>
  <c r="N41" i="42"/>
  <c r="U147" i="66"/>
  <c r="U131" i="66"/>
  <c r="U145" i="66"/>
  <c r="U130" i="66"/>
  <c r="U144" i="66"/>
  <c r="U146" i="66"/>
  <c r="U75" i="66"/>
  <c r="U48" i="66"/>
  <c r="U47" i="66"/>
  <c r="U46" i="66"/>
  <c r="U45" i="66"/>
  <c r="U44" i="66"/>
  <c r="U41" i="66"/>
  <c r="U40" i="66"/>
  <c r="U39" i="66"/>
  <c r="U38" i="66"/>
  <c r="U37" i="66"/>
  <c r="U34" i="66"/>
  <c r="U33" i="66"/>
  <c r="U32" i="66"/>
  <c r="U31" i="66"/>
  <c r="U30" i="66"/>
  <c r="U27" i="66"/>
  <c r="U26" i="66"/>
  <c r="U25" i="66"/>
  <c r="U24" i="66"/>
  <c r="U23" i="66"/>
  <c r="U20" i="66"/>
  <c r="U19" i="66"/>
  <c r="U18" i="66"/>
  <c r="U17" i="66"/>
  <c r="U16" i="66"/>
  <c r="U13" i="66"/>
  <c r="U12" i="66"/>
  <c r="U11" i="66"/>
  <c r="U10" i="66"/>
  <c r="U59" i="66"/>
  <c r="U73" i="66"/>
  <c r="U9" i="66"/>
  <c r="T75" i="66"/>
  <c r="T147" i="66"/>
  <c r="T131" i="66"/>
  <c r="T145" i="66"/>
  <c r="T130" i="66"/>
  <c r="T144" i="66"/>
  <c r="T48" i="66"/>
  <c r="T47" i="66"/>
  <c r="T46" i="66"/>
  <c r="T45" i="66"/>
  <c r="T44" i="66"/>
  <c r="T41" i="66"/>
  <c r="T40" i="66"/>
  <c r="T39" i="66"/>
  <c r="T38" i="66"/>
  <c r="T37" i="66"/>
  <c r="T34" i="66"/>
  <c r="T33" i="66"/>
  <c r="T32" i="66"/>
  <c r="T31" i="66"/>
  <c r="T30" i="66"/>
  <c r="T27" i="66"/>
  <c r="T26" i="66"/>
  <c r="T25" i="66"/>
  <c r="T24" i="66"/>
  <c r="T23" i="66"/>
  <c r="T20" i="66"/>
  <c r="T19" i="66"/>
  <c r="T18" i="66"/>
  <c r="T17" i="66"/>
  <c r="T16" i="66"/>
  <c r="T13" i="66"/>
  <c r="T12" i="66"/>
  <c r="T11" i="66"/>
  <c r="T10" i="66"/>
  <c r="T9" i="66"/>
  <c r="AB124" i="1"/>
  <c r="AB123" i="1"/>
  <c r="AB121" i="1"/>
  <c r="AB120" i="1"/>
  <c r="AB119" i="1"/>
  <c r="AB116" i="1"/>
  <c r="AB115" i="1"/>
  <c r="AB114" i="1"/>
  <c r="AB111" i="1"/>
  <c r="AB110" i="1"/>
  <c r="AB109" i="1"/>
  <c r="AB107" i="1"/>
  <c r="AB106" i="1"/>
  <c r="AB105" i="1"/>
  <c r="AB103" i="1"/>
  <c r="AB102" i="1"/>
  <c r="AB100" i="1"/>
  <c r="AB99" i="1"/>
  <c r="AB97" i="1"/>
  <c r="AB96" i="1"/>
  <c r="AB95" i="1"/>
  <c r="AB94" i="1"/>
  <c r="AB93" i="1"/>
  <c r="AB92" i="1"/>
  <c r="AB91" i="1"/>
  <c r="AB90" i="1"/>
  <c r="A1" i="24"/>
  <c r="E2" i="24"/>
  <c r="A1" i="9"/>
  <c r="A1" i="19"/>
  <c r="D2" i="19"/>
  <c r="A1" i="59"/>
  <c r="D2" i="59"/>
  <c r="A1" i="65"/>
  <c r="D2" i="65"/>
  <c r="A1" i="58"/>
  <c r="E2" i="58"/>
  <c r="A1" i="57"/>
  <c r="D2" i="57"/>
  <c r="A1" i="56"/>
  <c r="A1" i="55"/>
  <c r="E2" i="55"/>
  <c r="A1" i="66"/>
  <c r="A1" i="8"/>
  <c r="E2" i="8"/>
  <c r="A1" i="54"/>
  <c r="D2" i="54"/>
  <c r="A1" i="4"/>
  <c r="A1" i="7"/>
  <c r="D2" i="7"/>
  <c r="A1" i="18"/>
  <c r="AA21" i="24"/>
  <c r="AA16" i="24"/>
  <c r="AA12" i="24"/>
  <c r="AA18" i="24"/>
  <c r="S147" i="66"/>
  <c r="S131" i="66"/>
  <c r="S145" i="66"/>
  <c r="S130" i="66"/>
  <c r="S144" i="66"/>
  <c r="S48" i="66"/>
  <c r="S47" i="66"/>
  <c r="S46" i="66"/>
  <c r="S45" i="66"/>
  <c r="S44" i="66"/>
  <c r="S41" i="66"/>
  <c r="S40" i="66"/>
  <c r="S39" i="66"/>
  <c r="S38" i="66"/>
  <c r="S37" i="66"/>
  <c r="S34" i="66"/>
  <c r="S33" i="66"/>
  <c r="S32" i="66"/>
  <c r="S31" i="66"/>
  <c r="S30" i="66"/>
  <c r="S27" i="66"/>
  <c r="S26" i="66"/>
  <c r="S25" i="66"/>
  <c r="S24" i="66"/>
  <c r="S23" i="66"/>
  <c r="S20" i="66"/>
  <c r="S19" i="66"/>
  <c r="S18" i="66"/>
  <c r="S17" i="66"/>
  <c r="S16" i="66"/>
  <c r="S13" i="66"/>
  <c r="S12" i="66"/>
  <c r="S11" i="66"/>
  <c r="S10" i="66"/>
  <c r="S9" i="66"/>
  <c r="AA90" i="1"/>
  <c r="AA124" i="1"/>
  <c r="AA123" i="1"/>
  <c r="AA121" i="1"/>
  <c r="AA120" i="1"/>
  <c r="AA119" i="1"/>
  <c r="AA116" i="1"/>
  <c r="AA115" i="1"/>
  <c r="AA114" i="1"/>
  <c r="AA111" i="1"/>
  <c r="AA110" i="1"/>
  <c r="AA109" i="1"/>
  <c r="AA107" i="1"/>
  <c r="AA106" i="1"/>
  <c r="AA105" i="1"/>
  <c r="AA103" i="1"/>
  <c r="AA102" i="1"/>
  <c r="AA100" i="1"/>
  <c r="AA99" i="1"/>
  <c r="AA97" i="1"/>
  <c r="AA96" i="1"/>
  <c r="AA95" i="1"/>
  <c r="AA94" i="1"/>
  <c r="AA93" i="1"/>
  <c r="AA92" i="1"/>
  <c r="AA91" i="1"/>
  <c r="D1" i="66"/>
  <c r="E1" i="66"/>
  <c r="O9" i="66"/>
  <c r="O81" i="66"/>
  <c r="P9" i="66"/>
  <c r="Q9" i="66"/>
  <c r="R9" i="66"/>
  <c r="O10" i="66"/>
  <c r="O82" i="66"/>
  <c r="P10" i="66"/>
  <c r="Q10" i="66"/>
  <c r="R10" i="66"/>
  <c r="O11" i="66"/>
  <c r="P11" i="66"/>
  <c r="Q11" i="66"/>
  <c r="R11" i="66"/>
  <c r="O12" i="66"/>
  <c r="P12" i="66"/>
  <c r="Q12" i="66"/>
  <c r="R12" i="66"/>
  <c r="O13" i="66"/>
  <c r="P13" i="66"/>
  <c r="Q13" i="66"/>
  <c r="R13" i="66"/>
  <c r="O16" i="66"/>
  <c r="P16" i="66"/>
  <c r="Q16" i="66"/>
  <c r="R16" i="66"/>
  <c r="O17" i="66"/>
  <c r="O89" i="66"/>
  <c r="P17" i="66"/>
  <c r="Q17" i="66"/>
  <c r="R17" i="66"/>
  <c r="O18" i="66"/>
  <c r="P18" i="66"/>
  <c r="Q18" i="66"/>
  <c r="R18" i="66"/>
  <c r="O19" i="66"/>
  <c r="P19" i="66"/>
  <c r="Q19" i="66"/>
  <c r="R19" i="66"/>
  <c r="O20" i="66"/>
  <c r="P20" i="66"/>
  <c r="Q20" i="66"/>
  <c r="R20" i="66"/>
  <c r="O23" i="66"/>
  <c r="P23" i="66"/>
  <c r="Q23" i="66"/>
  <c r="R23" i="66"/>
  <c r="O24" i="66"/>
  <c r="O96" i="66"/>
  <c r="P24" i="66"/>
  <c r="Q24" i="66"/>
  <c r="R24" i="66"/>
  <c r="O25" i="66"/>
  <c r="P25" i="66"/>
  <c r="Q25" i="66"/>
  <c r="R25" i="66"/>
  <c r="O26" i="66"/>
  <c r="P26" i="66"/>
  <c r="Q26" i="66"/>
  <c r="R26" i="66"/>
  <c r="O27" i="66"/>
  <c r="P27" i="66"/>
  <c r="Q27" i="66"/>
  <c r="R27" i="66"/>
  <c r="O30" i="66"/>
  <c r="O102" i="66"/>
  <c r="P30" i="66"/>
  <c r="Q30" i="66"/>
  <c r="R30" i="66"/>
  <c r="O31" i="66"/>
  <c r="P31" i="66"/>
  <c r="Q31" i="66"/>
  <c r="R31" i="66"/>
  <c r="O32" i="66"/>
  <c r="P32" i="66"/>
  <c r="Q32" i="66"/>
  <c r="R32" i="66"/>
  <c r="O33" i="66"/>
  <c r="P33" i="66"/>
  <c r="Q33" i="66"/>
  <c r="R33" i="66"/>
  <c r="O34" i="66"/>
  <c r="P34" i="66"/>
  <c r="Q34" i="66"/>
  <c r="R34" i="66"/>
  <c r="O37" i="66"/>
  <c r="O109" i="66"/>
  <c r="P37" i="66"/>
  <c r="Q37" i="66"/>
  <c r="R37" i="66"/>
  <c r="O38" i="66"/>
  <c r="O110" i="66"/>
  <c r="O111" i="66"/>
  <c r="P38" i="66"/>
  <c r="Q38" i="66"/>
  <c r="R38" i="66"/>
  <c r="O39" i="66"/>
  <c r="P39" i="66"/>
  <c r="Q39" i="66"/>
  <c r="R39" i="66"/>
  <c r="O40" i="66"/>
  <c r="P40" i="66"/>
  <c r="Q40" i="66"/>
  <c r="R40" i="66"/>
  <c r="O41" i="66"/>
  <c r="P41" i="66"/>
  <c r="Q41" i="66"/>
  <c r="R41" i="66"/>
  <c r="I44" i="66"/>
  <c r="I58" i="66"/>
  <c r="I72" i="66"/>
  <c r="M44" i="66"/>
  <c r="M58" i="66"/>
  <c r="O44" i="66"/>
  <c r="O116" i="66"/>
  <c r="P44" i="66"/>
  <c r="Q44" i="66"/>
  <c r="R44" i="66"/>
  <c r="I45" i="66"/>
  <c r="I59" i="66"/>
  <c r="M45" i="66"/>
  <c r="M59" i="66"/>
  <c r="M73" i="66"/>
  <c r="O45" i="66"/>
  <c r="O117" i="66"/>
  <c r="O118" i="66"/>
  <c r="P45" i="66"/>
  <c r="Q45" i="66"/>
  <c r="R45" i="66"/>
  <c r="I46" i="66"/>
  <c r="M46" i="66"/>
  <c r="O46" i="66"/>
  <c r="P46" i="66"/>
  <c r="Q46" i="66"/>
  <c r="R46" i="66"/>
  <c r="O47" i="66"/>
  <c r="P47" i="66"/>
  <c r="Q47" i="66"/>
  <c r="R47" i="66"/>
  <c r="O48" i="66"/>
  <c r="P48" i="66"/>
  <c r="Q48" i="66"/>
  <c r="R48" i="66"/>
  <c r="F58" i="66"/>
  <c r="G58" i="66"/>
  <c r="G59" i="66"/>
  <c r="G60" i="66"/>
  <c r="H58" i="66"/>
  <c r="J58" i="66"/>
  <c r="K58" i="66"/>
  <c r="L58" i="66"/>
  <c r="F59" i="66"/>
  <c r="F60" i="66"/>
  <c r="G73" i="66"/>
  <c r="H59" i="66"/>
  <c r="H60" i="66"/>
  <c r="J59" i="66"/>
  <c r="K59" i="66"/>
  <c r="K60" i="66"/>
  <c r="L59" i="66"/>
  <c r="H74" i="66"/>
  <c r="J74" i="66"/>
  <c r="K74" i="66"/>
  <c r="L74" i="66"/>
  <c r="F81" i="66"/>
  <c r="F82" i="66"/>
  <c r="M130" i="66"/>
  <c r="M144" i="66"/>
  <c r="P130" i="66"/>
  <c r="P144" i="66"/>
  <c r="Q130" i="66"/>
  <c r="Q131" i="66"/>
  <c r="Q132" i="66"/>
  <c r="R130" i="66"/>
  <c r="R144" i="66"/>
  <c r="M131" i="66"/>
  <c r="M132" i="66"/>
  <c r="P131" i="66"/>
  <c r="R131" i="66"/>
  <c r="R145" i="66"/>
  <c r="I132" i="66"/>
  <c r="G144" i="66"/>
  <c r="I144" i="66"/>
  <c r="I145" i="66"/>
  <c r="I146" i="66"/>
  <c r="G145" i="66"/>
  <c r="G146" i="66"/>
  <c r="M147" i="66"/>
  <c r="O147" i="66"/>
  <c r="P147" i="66"/>
  <c r="Q147" i="66"/>
  <c r="R147" i="66"/>
  <c r="D1" i="67"/>
  <c r="E1" i="67"/>
  <c r="D2" i="67"/>
  <c r="E2" i="67"/>
  <c r="I54" i="67"/>
  <c r="I55" i="67"/>
  <c r="I56" i="67"/>
  <c r="D1" i="54"/>
  <c r="E1" i="54"/>
  <c r="D1" i="18"/>
  <c r="E1" i="18"/>
  <c r="D1" i="36"/>
  <c r="E1" i="36"/>
  <c r="D1" i="4"/>
  <c r="E1" i="4"/>
  <c r="D1" i="31"/>
  <c r="E1" i="31"/>
  <c r="R67" i="31"/>
  <c r="R71" i="31"/>
  <c r="O44" i="32"/>
  <c r="P44" i="32"/>
  <c r="J61" i="32"/>
  <c r="J70" i="32"/>
  <c r="K61" i="32"/>
  <c r="K70" i="32"/>
  <c r="P61" i="32"/>
  <c r="P64" i="32"/>
  <c r="P66" i="32"/>
  <c r="P67" i="32"/>
  <c r="P69" i="32"/>
  <c r="F70" i="32"/>
  <c r="F78" i="32"/>
  <c r="F80" i="32"/>
  <c r="G70" i="32"/>
  <c r="H70" i="32"/>
  <c r="I70" i="32"/>
  <c r="L70" i="32"/>
  <c r="M70" i="32"/>
  <c r="N70" i="32"/>
  <c r="O70" i="32"/>
  <c r="P76" i="32"/>
  <c r="K77" i="32"/>
  <c r="K78" i="32"/>
  <c r="L77" i="32"/>
  <c r="L78" i="32"/>
  <c r="M77" i="32"/>
  <c r="M78" i="32"/>
  <c r="M80" i="32"/>
  <c r="P77" i="32"/>
  <c r="P78" i="32"/>
  <c r="G78" i="32"/>
  <c r="H78" i="32"/>
  <c r="I78" i="32"/>
  <c r="J78" i="32"/>
  <c r="N78" i="32"/>
  <c r="N80" i="32"/>
  <c r="O78" i="32"/>
  <c r="P83" i="32"/>
  <c r="P84" i="32"/>
  <c r="P86" i="32"/>
  <c r="P88" i="32"/>
  <c r="P90" i="32"/>
  <c r="F90" i="32"/>
  <c r="G90" i="32"/>
  <c r="H90" i="32"/>
  <c r="I90" i="32"/>
  <c r="J90" i="32"/>
  <c r="K90" i="32"/>
  <c r="L90" i="32"/>
  <c r="M90" i="32"/>
  <c r="N90" i="32"/>
  <c r="O90" i="32"/>
  <c r="D1" i="28"/>
  <c r="E1" i="28"/>
  <c r="E2" i="28"/>
  <c r="F10" i="28"/>
  <c r="G10" i="28"/>
  <c r="H10" i="28"/>
  <c r="I10" i="28"/>
  <c r="J10" i="28"/>
  <c r="K10" i="28"/>
  <c r="L10" i="28"/>
  <c r="M10" i="28"/>
  <c r="N10" i="28"/>
  <c r="O10" i="28"/>
  <c r="P10" i="28"/>
  <c r="Q10" i="28"/>
  <c r="R10" i="28"/>
  <c r="S10" i="28"/>
  <c r="D1" i="23"/>
  <c r="E1" i="23"/>
  <c r="F16" i="23"/>
  <c r="G16" i="23"/>
  <c r="H16" i="23"/>
  <c r="N16" i="23"/>
  <c r="F17" i="23"/>
  <c r="G17" i="23"/>
  <c r="H17" i="23"/>
  <c r="F18" i="23"/>
  <c r="F19" i="23"/>
  <c r="F22" i="23"/>
  <c r="F23" i="23"/>
  <c r="G18" i="23"/>
  <c r="H18" i="23"/>
  <c r="H19" i="23"/>
  <c r="H22" i="23"/>
  <c r="H23" i="23"/>
  <c r="I23" i="23"/>
  <c r="N23" i="23"/>
  <c r="O23" i="23"/>
  <c r="H24" i="23"/>
  <c r="J24" i="23"/>
  <c r="O24" i="23"/>
  <c r="P24" i="23"/>
  <c r="F25" i="23"/>
  <c r="G25" i="23"/>
  <c r="H25" i="23"/>
  <c r="I25" i="23"/>
  <c r="N25" i="23"/>
  <c r="O25" i="23"/>
  <c r="P25" i="23"/>
  <c r="P42" i="23"/>
  <c r="P43" i="23"/>
  <c r="P55" i="23"/>
  <c r="S55" i="23"/>
  <c r="T55" i="23"/>
  <c r="D1" i="61"/>
  <c r="E1" i="61"/>
  <c r="F26" i="61"/>
  <c r="G26" i="61"/>
  <c r="H26" i="61"/>
  <c r="I26" i="61"/>
  <c r="I43" i="61"/>
  <c r="I44" i="61"/>
  <c r="J26" i="61"/>
  <c r="K26" i="61"/>
  <c r="L26" i="61"/>
  <c r="M26" i="61"/>
  <c r="N26" i="61"/>
  <c r="O26" i="61"/>
  <c r="P26" i="61"/>
  <c r="Q26" i="61"/>
  <c r="Q43" i="61"/>
  <c r="Q44" i="61"/>
  <c r="R26" i="61"/>
  <c r="S26" i="61"/>
  <c r="M35" i="61"/>
  <c r="M43" i="61"/>
  <c r="M44" i="61"/>
  <c r="M50" i="61"/>
  <c r="M65" i="61"/>
  <c r="M83" i="61"/>
  <c r="M87" i="61"/>
  <c r="M95" i="61"/>
  <c r="M101" i="61"/>
  <c r="M105" i="61"/>
  <c r="N35" i="61"/>
  <c r="N42" i="61"/>
  <c r="N43" i="61"/>
  <c r="N44" i="61"/>
  <c r="P35" i="61"/>
  <c r="P43" i="61"/>
  <c r="P44" i="61"/>
  <c r="P50" i="61"/>
  <c r="P65" i="61"/>
  <c r="P83" i="61"/>
  <c r="P87" i="61"/>
  <c r="P95" i="61"/>
  <c r="P101" i="61"/>
  <c r="P105" i="61"/>
  <c r="F43" i="61"/>
  <c r="F44" i="61"/>
  <c r="G43" i="61"/>
  <c r="G44" i="61"/>
  <c r="H43" i="61"/>
  <c r="H44" i="61"/>
  <c r="J43" i="61"/>
  <c r="J44" i="61"/>
  <c r="K43" i="61"/>
  <c r="K44" i="61"/>
  <c r="L43" i="61"/>
  <c r="L44" i="61"/>
  <c r="O43" i="61"/>
  <c r="R43" i="61"/>
  <c r="S43" i="61"/>
  <c r="S44" i="61"/>
  <c r="R44" i="61"/>
  <c r="K50" i="61"/>
  <c r="L50" i="61"/>
  <c r="N50" i="61"/>
  <c r="O50" i="61"/>
  <c r="Q50" i="61"/>
  <c r="R50" i="61"/>
  <c r="S50" i="61"/>
  <c r="N55" i="61"/>
  <c r="N65" i="61"/>
  <c r="F65" i="61"/>
  <c r="G65" i="61"/>
  <c r="H65" i="61"/>
  <c r="H105" i="61"/>
  <c r="I65" i="61"/>
  <c r="J65" i="61"/>
  <c r="K65" i="61"/>
  <c r="L65" i="61"/>
  <c r="O65" i="61"/>
  <c r="Q65" i="61"/>
  <c r="R65" i="61"/>
  <c r="S65" i="61"/>
  <c r="F83" i="61"/>
  <c r="G83" i="61"/>
  <c r="H83" i="61"/>
  <c r="I83" i="61"/>
  <c r="J83" i="61"/>
  <c r="J87" i="61"/>
  <c r="K83" i="61"/>
  <c r="L83" i="61"/>
  <c r="L87" i="61"/>
  <c r="N83" i="61"/>
  <c r="O83" i="61"/>
  <c r="O87" i="61"/>
  <c r="Q83" i="61"/>
  <c r="Q87" i="61"/>
  <c r="R83" i="61"/>
  <c r="S83" i="61"/>
  <c r="K87" i="61"/>
  <c r="N87" i="61"/>
  <c r="R87" i="61"/>
  <c r="S87" i="61"/>
  <c r="L95" i="61"/>
  <c r="N95" i="61"/>
  <c r="O95" i="61"/>
  <c r="Q95" i="61"/>
  <c r="R95" i="61"/>
  <c r="S95" i="61"/>
  <c r="K101" i="61"/>
  <c r="L101" i="61"/>
  <c r="N101" i="61"/>
  <c r="O101" i="61"/>
  <c r="Q101" i="61"/>
  <c r="R101" i="61"/>
  <c r="D1" i="64"/>
  <c r="E1" i="64"/>
  <c r="D1" i="1"/>
  <c r="E1" i="1"/>
  <c r="D2" i="1"/>
  <c r="E2" i="1"/>
  <c r="L27" i="1"/>
  <c r="M27" i="1"/>
  <c r="M109" i="1"/>
  <c r="I90" i="1"/>
  <c r="J90" i="1"/>
  <c r="K90" i="1"/>
  <c r="L90" i="1"/>
  <c r="M90" i="1"/>
  <c r="W90" i="1"/>
  <c r="X90" i="1"/>
  <c r="Y90" i="1"/>
  <c r="Z90" i="1"/>
  <c r="I91" i="1"/>
  <c r="J91" i="1"/>
  <c r="K91" i="1"/>
  <c r="L91" i="1"/>
  <c r="M91" i="1"/>
  <c r="W91" i="1"/>
  <c r="X91" i="1"/>
  <c r="Y91" i="1"/>
  <c r="Z91" i="1"/>
  <c r="I92" i="1"/>
  <c r="J92" i="1"/>
  <c r="K92" i="1"/>
  <c r="L92" i="1"/>
  <c r="M92" i="1"/>
  <c r="W92" i="1"/>
  <c r="X92" i="1"/>
  <c r="Y92" i="1"/>
  <c r="Z92" i="1"/>
  <c r="I93" i="1"/>
  <c r="J93" i="1"/>
  <c r="K93" i="1"/>
  <c r="L93" i="1"/>
  <c r="M93" i="1"/>
  <c r="W93" i="1"/>
  <c r="X93" i="1"/>
  <c r="Y93" i="1"/>
  <c r="Z93" i="1"/>
  <c r="I94" i="1"/>
  <c r="J94" i="1"/>
  <c r="K94" i="1"/>
  <c r="L94" i="1"/>
  <c r="M94" i="1"/>
  <c r="W94" i="1"/>
  <c r="X94" i="1"/>
  <c r="Y94" i="1"/>
  <c r="Z94" i="1"/>
  <c r="I95" i="1"/>
  <c r="J95" i="1"/>
  <c r="K95" i="1"/>
  <c r="L95" i="1"/>
  <c r="M95" i="1"/>
  <c r="W95" i="1"/>
  <c r="X95" i="1"/>
  <c r="Y95" i="1"/>
  <c r="Z95" i="1"/>
  <c r="I96" i="1"/>
  <c r="J96" i="1"/>
  <c r="K96" i="1"/>
  <c r="L96" i="1"/>
  <c r="M96" i="1"/>
  <c r="W96" i="1"/>
  <c r="X96" i="1"/>
  <c r="Y96" i="1"/>
  <c r="Z96" i="1"/>
  <c r="I97" i="1"/>
  <c r="J97" i="1"/>
  <c r="K97" i="1"/>
  <c r="L97" i="1"/>
  <c r="M97" i="1"/>
  <c r="W97" i="1"/>
  <c r="X97" i="1"/>
  <c r="Y97" i="1"/>
  <c r="Z97" i="1"/>
  <c r="I98" i="1"/>
  <c r="J98" i="1"/>
  <c r="K98" i="1"/>
  <c r="L98" i="1"/>
  <c r="M98" i="1"/>
  <c r="I99" i="1"/>
  <c r="J99" i="1"/>
  <c r="K99" i="1"/>
  <c r="L99" i="1"/>
  <c r="M99" i="1"/>
  <c r="W99" i="1"/>
  <c r="X99" i="1"/>
  <c r="Y99" i="1"/>
  <c r="Z99" i="1"/>
  <c r="I100" i="1"/>
  <c r="J100" i="1"/>
  <c r="K100" i="1"/>
  <c r="L100" i="1"/>
  <c r="M100" i="1"/>
  <c r="W100" i="1"/>
  <c r="X100" i="1"/>
  <c r="Y100" i="1"/>
  <c r="Z100" i="1"/>
  <c r="I101" i="1"/>
  <c r="J101" i="1"/>
  <c r="K101" i="1"/>
  <c r="L101" i="1"/>
  <c r="M101" i="1"/>
  <c r="I102" i="1"/>
  <c r="J102" i="1"/>
  <c r="K102" i="1"/>
  <c r="L102" i="1"/>
  <c r="M102" i="1"/>
  <c r="W102" i="1"/>
  <c r="X102" i="1"/>
  <c r="Y102" i="1"/>
  <c r="Z102" i="1"/>
  <c r="I103" i="1"/>
  <c r="J103" i="1"/>
  <c r="K103" i="1"/>
  <c r="L103" i="1"/>
  <c r="M103" i="1"/>
  <c r="W103" i="1"/>
  <c r="X103" i="1"/>
  <c r="Y103" i="1"/>
  <c r="Z103" i="1"/>
  <c r="I105" i="1"/>
  <c r="J105" i="1"/>
  <c r="K105" i="1"/>
  <c r="L105" i="1"/>
  <c r="M105" i="1"/>
  <c r="W105" i="1"/>
  <c r="X105" i="1"/>
  <c r="Y105" i="1"/>
  <c r="Z105" i="1"/>
  <c r="I106" i="1"/>
  <c r="J106" i="1"/>
  <c r="K106" i="1"/>
  <c r="L106" i="1"/>
  <c r="M106" i="1"/>
  <c r="W106" i="1"/>
  <c r="X106" i="1"/>
  <c r="Y106" i="1"/>
  <c r="Z106" i="1"/>
  <c r="I107" i="1"/>
  <c r="J107" i="1"/>
  <c r="K107" i="1"/>
  <c r="L107" i="1"/>
  <c r="M107" i="1"/>
  <c r="W107" i="1"/>
  <c r="X107" i="1"/>
  <c r="Y107" i="1"/>
  <c r="Z107" i="1"/>
  <c r="I109" i="1"/>
  <c r="J109" i="1"/>
  <c r="K109" i="1"/>
  <c r="L109" i="1"/>
  <c r="W109" i="1"/>
  <c r="X109" i="1"/>
  <c r="Y109" i="1"/>
  <c r="Z109" i="1"/>
  <c r="I110" i="1"/>
  <c r="J110" i="1"/>
  <c r="K110" i="1"/>
  <c r="L110" i="1"/>
  <c r="M110" i="1"/>
  <c r="W110" i="1"/>
  <c r="X110" i="1"/>
  <c r="Y110" i="1"/>
  <c r="Z110" i="1"/>
  <c r="I111" i="1"/>
  <c r="J111" i="1"/>
  <c r="K111" i="1"/>
  <c r="L111" i="1"/>
  <c r="M111" i="1"/>
  <c r="W111" i="1"/>
  <c r="X111" i="1"/>
  <c r="Y111" i="1"/>
  <c r="Z111" i="1"/>
  <c r="I114" i="1"/>
  <c r="J114" i="1"/>
  <c r="K114" i="1"/>
  <c r="L114" i="1"/>
  <c r="M114" i="1"/>
  <c r="W114" i="1"/>
  <c r="X114" i="1"/>
  <c r="Y114" i="1"/>
  <c r="Z114" i="1"/>
  <c r="I115" i="1"/>
  <c r="J115" i="1"/>
  <c r="K115" i="1"/>
  <c r="L115" i="1"/>
  <c r="M115" i="1"/>
  <c r="W115" i="1"/>
  <c r="X115" i="1"/>
  <c r="Y115" i="1"/>
  <c r="Z115" i="1"/>
  <c r="I116" i="1"/>
  <c r="J116" i="1"/>
  <c r="K116" i="1"/>
  <c r="L116" i="1"/>
  <c r="M116" i="1"/>
  <c r="W116" i="1"/>
  <c r="X116" i="1"/>
  <c r="Y116" i="1"/>
  <c r="Z116" i="1"/>
  <c r="I119" i="1"/>
  <c r="J119" i="1"/>
  <c r="K119" i="1"/>
  <c r="L119" i="1"/>
  <c r="M119" i="1"/>
  <c r="W119" i="1"/>
  <c r="X119" i="1"/>
  <c r="Y119" i="1"/>
  <c r="Z119" i="1"/>
  <c r="I120" i="1"/>
  <c r="J120" i="1"/>
  <c r="K120" i="1"/>
  <c r="L120" i="1"/>
  <c r="M120" i="1"/>
  <c r="W120" i="1"/>
  <c r="X120" i="1"/>
  <c r="Y120" i="1"/>
  <c r="Z120" i="1"/>
  <c r="I121" i="1"/>
  <c r="J121" i="1"/>
  <c r="K121" i="1"/>
  <c r="L121" i="1"/>
  <c r="M121" i="1"/>
  <c r="W121" i="1"/>
  <c r="X121" i="1"/>
  <c r="Y121" i="1"/>
  <c r="Z121" i="1"/>
  <c r="I123" i="1"/>
  <c r="J123" i="1"/>
  <c r="K123" i="1"/>
  <c r="L123" i="1"/>
  <c r="M123" i="1"/>
  <c r="W123" i="1"/>
  <c r="X123" i="1"/>
  <c r="Y123" i="1"/>
  <c r="Z123" i="1"/>
  <c r="I124" i="1"/>
  <c r="J124" i="1"/>
  <c r="K124" i="1"/>
  <c r="L124" i="1"/>
  <c r="M124" i="1"/>
  <c r="W124" i="1"/>
  <c r="X124" i="1"/>
  <c r="Y124" i="1"/>
  <c r="Z124" i="1"/>
  <c r="D1" i="29"/>
  <c r="E1" i="29"/>
  <c r="D1" i="7"/>
  <c r="E1" i="7"/>
  <c r="F26" i="7"/>
  <c r="G26" i="7"/>
  <c r="H26" i="7"/>
  <c r="I26" i="7"/>
  <c r="J26" i="7"/>
  <c r="L26" i="7"/>
  <c r="M26" i="7"/>
  <c r="N26" i="7"/>
  <c r="F48" i="7"/>
  <c r="G48" i="7"/>
  <c r="H48" i="7"/>
  <c r="I48" i="7"/>
  <c r="J48" i="7"/>
  <c r="L48" i="7"/>
  <c r="N48" i="7"/>
  <c r="D1" i="42"/>
  <c r="E1" i="42"/>
  <c r="F11" i="42"/>
  <c r="G11" i="42"/>
  <c r="H11" i="42"/>
  <c r="I11" i="42"/>
  <c r="I39" i="42"/>
  <c r="I41" i="42"/>
  <c r="J11" i="42"/>
  <c r="K11" i="42"/>
  <c r="L11" i="42"/>
  <c r="M11" i="42"/>
  <c r="F39" i="42"/>
  <c r="G39" i="42"/>
  <c r="G41" i="42"/>
  <c r="H39" i="42"/>
  <c r="J39" i="42"/>
  <c r="J41" i="42"/>
  <c r="K39" i="42"/>
  <c r="K41" i="42"/>
  <c r="L39" i="42"/>
  <c r="L41" i="42"/>
  <c r="M39" i="42"/>
  <c r="F41" i="42"/>
  <c r="D1" i="9"/>
  <c r="E1" i="9"/>
  <c r="R50" i="9"/>
  <c r="D1" i="35"/>
  <c r="E1" i="35"/>
  <c r="D1" i="58"/>
  <c r="E1" i="58"/>
  <c r="D1" i="48"/>
  <c r="E1" i="48"/>
  <c r="E2" i="48"/>
  <c r="D1" i="55"/>
  <c r="E1" i="55"/>
  <c r="D1" i="45"/>
  <c r="E1" i="45"/>
  <c r="D2" i="45"/>
  <c r="D1" i="57"/>
  <c r="E1" i="57"/>
  <c r="D1" i="47"/>
  <c r="E1" i="47"/>
  <c r="D1" i="56"/>
  <c r="E1" i="56"/>
  <c r="D1" i="46"/>
  <c r="E1" i="46"/>
  <c r="D1" i="19"/>
  <c r="E1" i="19"/>
  <c r="D1" i="24"/>
  <c r="E1" i="24"/>
  <c r="D2" i="24"/>
  <c r="W11" i="24"/>
  <c r="W12" i="24"/>
  <c r="W16" i="24"/>
  <c r="W18" i="24"/>
  <c r="X12" i="24"/>
  <c r="Y12" i="24"/>
  <c r="Z12" i="24"/>
  <c r="X13" i="24"/>
  <c r="X16" i="24"/>
  <c r="X18" i="24"/>
  <c r="Y13" i="24"/>
  <c r="Y16" i="24"/>
  <c r="Y18" i="24"/>
  <c r="Z16" i="24"/>
  <c r="W21" i="24"/>
  <c r="X21" i="24"/>
  <c r="Y21" i="24"/>
  <c r="Z21" i="24"/>
  <c r="D1" i="37"/>
  <c r="E1" i="37"/>
  <c r="D1" i="60"/>
  <c r="E1" i="60"/>
  <c r="P26" i="60"/>
  <c r="P27" i="60"/>
  <c r="F27" i="60"/>
  <c r="G27" i="60"/>
  <c r="H27" i="60"/>
  <c r="I27" i="60"/>
  <c r="J27" i="60"/>
  <c r="K27" i="60"/>
  <c r="L27" i="60"/>
  <c r="M27" i="60"/>
  <c r="M42" i="60"/>
  <c r="M43" i="60"/>
  <c r="N27" i="60"/>
  <c r="O27" i="60"/>
  <c r="Q27" i="60"/>
  <c r="R27" i="60"/>
  <c r="K35" i="60"/>
  <c r="P35" i="60"/>
  <c r="P41" i="60"/>
  <c r="P42" i="60"/>
  <c r="J41" i="60"/>
  <c r="J42" i="60"/>
  <c r="J43" i="60"/>
  <c r="K41" i="60"/>
  <c r="K42" i="60"/>
  <c r="K43" i="60"/>
  <c r="Q41" i="60"/>
  <c r="Q42" i="60"/>
  <c r="Q43" i="60"/>
  <c r="R41" i="60"/>
  <c r="R42" i="60"/>
  <c r="R43" i="60"/>
  <c r="R48" i="60"/>
  <c r="R61" i="60"/>
  <c r="R62" i="60"/>
  <c r="R77" i="60"/>
  <c r="R78" i="60"/>
  <c r="R81" i="60"/>
  <c r="R89" i="60"/>
  <c r="R90" i="60"/>
  <c r="R95" i="60"/>
  <c r="R96" i="60"/>
  <c r="R99" i="60"/>
  <c r="F42" i="60"/>
  <c r="F43" i="60"/>
  <c r="G42" i="60"/>
  <c r="G43" i="60"/>
  <c r="H42" i="60"/>
  <c r="I42" i="60"/>
  <c r="I43" i="60"/>
  <c r="L42" i="60"/>
  <c r="N42" i="60"/>
  <c r="N43" i="60"/>
  <c r="O42" i="60"/>
  <c r="O43" i="60"/>
  <c r="M46" i="60"/>
  <c r="J48" i="60"/>
  <c r="K48" i="60"/>
  <c r="L48" i="60"/>
  <c r="M48" i="60"/>
  <c r="N48" i="60"/>
  <c r="O48" i="60"/>
  <c r="P48" i="60"/>
  <c r="Q48" i="60"/>
  <c r="P61" i="60"/>
  <c r="Q61" i="60"/>
  <c r="Q62" i="60"/>
  <c r="J62" i="60"/>
  <c r="K62" i="60"/>
  <c r="L62" i="60"/>
  <c r="M62" i="60"/>
  <c r="N62" i="60"/>
  <c r="O62" i="60"/>
  <c r="P62" i="60"/>
  <c r="P77" i="60"/>
  <c r="Q77" i="60"/>
  <c r="Q78" i="60"/>
  <c r="Q81" i="60"/>
  <c r="J78" i="60"/>
  <c r="J81" i="60"/>
  <c r="K78" i="60"/>
  <c r="K81" i="60"/>
  <c r="L78" i="60"/>
  <c r="L81" i="60"/>
  <c r="M78" i="60"/>
  <c r="M81" i="60"/>
  <c r="M96" i="60"/>
  <c r="M90" i="60"/>
  <c r="M99" i="60"/>
  <c r="N78" i="60"/>
  <c r="N81" i="60"/>
  <c r="O78" i="60"/>
  <c r="P78" i="60"/>
  <c r="P81" i="60"/>
  <c r="O81" i="60"/>
  <c r="P89" i="60"/>
  <c r="P90" i="60"/>
  <c r="Q89" i="60"/>
  <c r="Q90" i="60"/>
  <c r="J90" i="60"/>
  <c r="K90" i="60"/>
  <c r="L90" i="60"/>
  <c r="N90" i="60"/>
  <c r="O90" i="60"/>
  <c r="P95" i="60"/>
  <c r="P96" i="60"/>
  <c r="Q95" i="60"/>
  <c r="Q96" i="60"/>
  <c r="J96" i="60"/>
  <c r="K96" i="60"/>
  <c r="L96" i="60"/>
  <c r="N96" i="60"/>
  <c r="O96" i="60"/>
  <c r="D1" i="43"/>
  <c r="E1" i="43"/>
  <c r="E2" i="43"/>
  <c r="F12" i="43"/>
  <c r="G12" i="43"/>
  <c r="H12" i="43"/>
  <c r="I12" i="43"/>
  <c r="J12" i="43"/>
  <c r="K12" i="43"/>
  <c r="L12" i="43"/>
  <c r="M12" i="43"/>
  <c r="F15" i="43"/>
  <c r="G15" i="43"/>
  <c r="H15" i="43"/>
  <c r="I15" i="43"/>
  <c r="J15" i="43"/>
  <c r="K15" i="43"/>
  <c r="L15" i="43"/>
  <c r="M15" i="43"/>
  <c r="F16" i="43"/>
  <c r="G16" i="43"/>
  <c r="H16" i="43"/>
  <c r="I16" i="43"/>
  <c r="J16" i="43"/>
  <c r="K16" i="43"/>
  <c r="L16" i="43"/>
  <c r="M16" i="43"/>
  <c r="F17" i="43"/>
  <c r="G17" i="43"/>
  <c r="H17" i="43"/>
  <c r="I17" i="43"/>
  <c r="J17" i="43"/>
  <c r="K17" i="43"/>
  <c r="L17" i="43"/>
  <c r="M17" i="43"/>
  <c r="F18" i="43"/>
  <c r="G18" i="43"/>
  <c r="H18" i="43"/>
  <c r="I18" i="43"/>
  <c r="J18" i="43"/>
  <c r="K18" i="43"/>
  <c r="L18" i="43"/>
  <c r="M18" i="43"/>
  <c r="F19" i="43"/>
  <c r="G19" i="43"/>
  <c r="H19" i="43"/>
  <c r="I19" i="43"/>
  <c r="J19" i="43"/>
  <c r="K19" i="43"/>
  <c r="L19" i="43"/>
  <c r="M19" i="43"/>
  <c r="D1" i="59"/>
  <c r="E1" i="59"/>
  <c r="D1" i="49"/>
  <c r="E1" i="49"/>
  <c r="D1" i="26"/>
  <c r="E1" i="26"/>
  <c r="D1" i="63"/>
  <c r="E1" i="63"/>
  <c r="D2" i="63"/>
  <c r="E2" i="63"/>
  <c r="D1" i="65"/>
  <c r="E1" i="65"/>
  <c r="D1" i="68"/>
  <c r="E1" i="68"/>
  <c r="D1" i="8"/>
  <c r="E1" i="8"/>
  <c r="S132" i="66"/>
  <c r="G19" i="23"/>
  <c r="G22" i="23"/>
  <c r="G23" i="23"/>
  <c r="E2" i="65"/>
  <c r="G72" i="66"/>
  <c r="J60" i="66"/>
  <c r="Q145" i="66"/>
  <c r="M145" i="66"/>
  <c r="O95" i="66"/>
  <c r="P145" i="66"/>
  <c r="P146" i="66"/>
  <c r="P58" i="66"/>
  <c r="P72" i="66"/>
  <c r="U132" i="66"/>
  <c r="O97" i="66"/>
  <c r="S59" i="66"/>
  <c r="S58" i="66"/>
  <c r="S72" i="66"/>
  <c r="P59" i="66"/>
  <c r="G80" i="32"/>
  <c r="O34" i="32"/>
  <c r="H16" i="35"/>
  <c r="O80" i="32"/>
  <c r="O92" i="32"/>
  <c r="O97" i="32"/>
  <c r="L80" i="32"/>
  <c r="L92" i="32"/>
  <c r="L98" i="32"/>
  <c r="G92" i="32"/>
  <c r="M92" i="32"/>
  <c r="M98" i="32"/>
  <c r="H80" i="32"/>
  <c r="H92" i="32"/>
  <c r="E2" i="68"/>
  <c r="E2" i="54"/>
  <c r="E2" i="60"/>
  <c r="E2" i="37"/>
  <c r="E2" i="42"/>
  <c r="D2" i="47"/>
  <c r="D2" i="55"/>
  <c r="D2" i="35"/>
  <c r="E2" i="64"/>
  <c r="D2" i="8"/>
  <c r="E2" i="57"/>
  <c r="E2" i="23"/>
  <c r="E2" i="32"/>
  <c r="E2" i="46"/>
  <c r="E2" i="7"/>
  <c r="E2" i="26"/>
  <c r="E2" i="19"/>
  <c r="D2" i="58"/>
  <c r="D2" i="29"/>
  <c r="I73" i="66"/>
  <c r="I74" i="66"/>
  <c r="I60" i="66"/>
  <c r="K80" i="32"/>
  <c r="K92" i="32"/>
  <c r="M72" i="66"/>
  <c r="M74" i="66"/>
  <c r="M60" i="66"/>
  <c r="Q105" i="61"/>
  <c r="Q144" i="66"/>
  <c r="Q146" i="66"/>
  <c r="P43" i="60"/>
  <c r="P99" i="60"/>
  <c r="J80" i="32"/>
  <c r="P132" i="66"/>
  <c r="R58" i="66"/>
  <c r="R72" i="66"/>
  <c r="O83" i="66"/>
  <c r="T146" i="66"/>
  <c r="N99" i="60"/>
  <c r="L43" i="60"/>
  <c r="J105" i="61"/>
  <c r="I80" i="32"/>
  <c r="I92" i="32"/>
  <c r="P70" i="32"/>
  <c r="P80" i="32"/>
  <c r="P92" i="32"/>
  <c r="L60" i="66"/>
  <c r="Q59" i="66"/>
  <c r="Q73" i="66"/>
  <c r="U58" i="66"/>
  <c r="N15" i="43"/>
  <c r="N18" i="43"/>
  <c r="N19" i="43"/>
  <c r="G74" i="66"/>
  <c r="O99" i="60"/>
  <c r="Z18" i="24"/>
  <c r="M41" i="42"/>
  <c r="S105" i="61"/>
  <c r="R59" i="66"/>
  <c r="M146" i="66"/>
  <c r="R105" i="61"/>
  <c r="N105" i="61"/>
  <c r="K105" i="61"/>
  <c r="O44" i="61"/>
  <c r="O105" i="61"/>
  <c r="N92" i="32"/>
  <c r="N97" i="32"/>
  <c r="P34" i="32"/>
  <c r="F83" i="66"/>
  <c r="T59" i="66"/>
  <c r="T73" i="66"/>
  <c r="T58" i="66"/>
  <c r="T72" i="66"/>
  <c r="T74" i="66"/>
  <c r="T44" i="61"/>
  <c r="T105" i="61"/>
  <c r="Q99" i="60"/>
  <c r="L105" i="61"/>
  <c r="H41" i="42"/>
  <c r="J92" i="32"/>
  <c r="S60" i="66"/>
  <c r="S73" i="66"/>
  <c r="S74" i="66"/>
  <c r="E2" i="4"/>
  <c r="D2" i="4"/>
  <c r="D2" i="36"/>
  <c r="E2" i="36"/>
  <c r="T132" i="66"/>
  <c r="E2" i="59"/>
  <c r="I105" i="61"/>
  <c r="E2" i="61"/>
  <c r="O88" i="66"/>
  <c r="O130" i="66"/>
  <c r="O144" i="66"/>
  <c r="O58" i="66"/>
  <c r="O72" i="66"/>
  <c r="Q58" i="66"/>
  <c r="Q72" i="66"/>
  <c r="E2" i="18"/>
  <c r="D2" i="18"/>
  <c r="E2" i="56"/>
  <c r="D2" i="56"/>
  <c r="O103" i="66"/>
  <c r="O59" i="66"/>
  <c r="F92" i="32"/>
  <c r="E2" i="49"/>
  <c r="H43" i="60"/>
  <c r="E2" i="31"/>
  <c r="R146" i="66"/>
  <c r="R132" i="66"/>
  <c r="S146" i="66"/>
  <c r="D2" i="66"/>
  <c r="E2" i="66"/>
  <c r="D2" i="9"/>
  <c r="E2" i="9"/>
  <c r="T60" i="66"/>
  <c r="P73" i="66"/>
  <c r="P74" i="66"/>
  <c r="P60" i="66"/>
  <c r="Q74" i="66"/>
  <c r="O46" i="32"/>
  <c r="O49" i="32"/>
  <c r="I16" i="35"/>
  <c r="P46" i="32"/>
  <c r="P49" i="32"/>
  <c r="R73" i="66"/>
  <c r="R74" i="66"/>
  <c r="R60" i="66"/>
  <c r="U72" i="66"/>
  <c r="U74" i="66"/>
  <c r="U60" i="66"/>
  <c r="O60" i="66"/>
  <c r="O73" i="66"/>
  <c r="O74" i="66"/>
  <c r="O131" i="66"/>
  <c r="O104" i="66"/>
  <c r="O90" i="66"/>
  <c r="Q60" i="66"/>
  <c r="O132" i="66"/>
  <c r="O145" i="66"/>
  <c r="O146" i="66"/>
</calcChain>
</file>

<file path=xl/sharedStrings.xml><?xml version="1.0" encoding="utf-8"?>
<sst xmlns="http://schemas.openxmlformats.org/spreadsheetml/2006/main" count="5141" uniqueCount="626">
  <si>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</si>
  <si>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</si>
  <si>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</si>
  <si>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</si>
  <si>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</si>
  <si>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</si>
  <si>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</si>
  <si>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</si>
  <si>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</si>
  <si>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</si>
  <si>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</si>
  <si>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</si>
  <si>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</si>
  <si>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</si>
  <si>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</si>
  <si>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</si>
  <si>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</si>
  <si>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</si>
  <si>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Margin, %</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</si>
  <si>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</si>
  <si>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</si>
  <si>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</si>
  <si>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</si>
  <si>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</si>
  <si>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</si>
  <si>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</si>
  <si>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</si>
  <si>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</si>
  <si>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</si>
  <si>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</si>
  <si>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</si>
  <si>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Earnings per share, SEK</t>
  </si>
  <si>
    <t>Diluted, SEK</t>
  </si>
  <si>
    <t>Number of shares, million</t>
  </si>
  <si>
    <t>Average number of shares, million</t>
  </si>
  <si>
    <t>Diluted, million</t>
  </si>
  <si>
    <t>-</t>
  </si>
  <si>
    <t>Amounts in SEKm unless otherwise indicated</t>
  </si>
  <si>
    <t>Quarter</t>
  </si>
  <si>
    <t>Year-to-date</t>
  </si>
  <si>
    <t>12 month rolling</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</si>
  <si>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</si>
  <si>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</si>
  <si>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</si>
  <si>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</si>
  <si>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</si>
  <si>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</si>
  <si>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</si>
  <si>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</si>
  <si>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</si>
  <si>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</si>
  <si>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</si>
  <si>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</si>
  <si>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</si>
  <si>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</si>
  <si>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</si>
  <si>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</si>
  <si>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</si>
  <si>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</si>
  <si>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</si>
  <si>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</si>
  <si>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</si>
  <si>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</si>
  <si>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</si>
  <si>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</si>
  <si>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</si>
  <si>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</si>
  <si>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</si>
  <si>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</si>
  <si>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</si>
  <si>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</si>
  <si>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Minority interests</t>
  </si>
  <si>
    <t>Total equity</t>
  </si>
  <si>
    <t>Long-term borrowings</t>
  </si>
  <si>
    <t>Deferred tax liabilities</t>
  </si>
  <si>
    <t>Provisions for post-employment benefits</t>
  </si>
  <si>
    <t>Other provisions</t>
  </si>
  <si>
    <t>Total non-current liabilities</t>
  </si>
  <si>
    <t>Accounts payable</t>
  </si>
  <si>
    <t>Tax liabilities</t>
  </si>
  <si>
    <t>Short-term liabilities</t>
  </si>
  <si>
    <t>Short-term borrowings</t>
  </si>
  <si>
    <t>Total current liabilities</t>
  </si>
  <si>
    <t>Total equity and liabilities</t>
  </si>
  <si>
    <t>Contingent liabilities</t>
  </si>
  <si>
    <t>Note</t>
  </si>
  <si>
    <t>1) Available-for-sale instruments refer to the fair-value changes in Electrolux share holdings in Videocon Industries Ltd., India. The share holdings are classified as available-for-sale in accordance with IFRS.</t>
  </si>
  <si>
    <t>2) Cash-flow hedges refer to changes in valuation of currency contracts used for hedging future foreign currency transactions. When the actual transaction occurs the result is reporter within operating income.</t>
  </si>
  <si>
    <t>3) Exchange differences on translation of foreign operations refer to changes in exchange rates when net investments in foreign subsidiaries are translated to SEK. The amount is reported net of hedging contracts.</t>
  </si>
  <si>
    <t>4) These items were previously reported within the financial statement; Changes in consolidated equity.</t>
  </si>
  <si>
    <t>Operations</t>
  </si>
  <si>
    <t>Depreciation and amortization</t>
  </si>
  <si>
    <t>Restructuring provisions</t>
  </si>
  <si>
    <t>Share-based compensation</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</si>
  <si>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</si>
  <si>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</si>
  <si>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</si>
  <si>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</si>
  <si>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</si>
  <si>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</si>
  <si>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</si>
  <si>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</si>
  <si>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</si>
  <si>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</si>
  <si>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</si>
  <si>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</si>
  <si>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</si>
  <si>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</si>
  <si>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</si>
  <si>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</si>
  <si>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</si>
  <si>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</si>
  <si>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</si>
  <si>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</si>
  <si>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</si>
  <si>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</si>
  <si>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</si>
  <si>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</si>
  <si>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</si>
  <si>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</si>
  <si>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</si>
  <si>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</si>
  <si>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</si>
  <si>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</si>
  <si>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</si>
  <si>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</si>
  <si>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</si>
  <si>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</si>
  <si>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</si>
  <si>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</si>
  <si>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</si>
  <si>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</si>
  <si>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</si>
  <si>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</si>
  <si>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</si>
  <si>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</si>
  <si>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</si>
  <si>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</si>
  <si>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</si>
  <si>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</si>
  <si>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</si>
  <si>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</si>
  <si>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</si>
  <si>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Average net assets excluding IAC</t>
  </si>
  <si>
    <t>Working capital and net assets</t>
  </si>
  <si>
    <t>Operating margin, %</t>
  </si>
  <si>
    <t>EBITDA</t>
  </si>
  <si>
    <t>Return on net assets, %</t>
  </si>
  <si>
    <t>Return on equity, %</t>
  </si>
  <si>
    <t>Net debt/equity ratio</t>
  </si>
  <si>
    <t>Average number of employees</t>
  </si>
  <si>
    <t>Excluding items affecting comparability</t>
  </si>
  <si>
    <t>Change in net sales, %</t>
  </si>
  <si>
    <t>Change in operating income, %</t>
  </si>
  <si>
    <t>Professional Products</t>
  </si>
  <si>
    <t>Group common costs, etc.</t>
  </si>
  <si>
    <r>
      <t>Available for sale instruments</t>
    </r>
    <r>
      <rPr>
        <vertAlign val="superscript"/>
        <sz val="10"/>
        <rFont val="Arial"/>
        <family val="2"/>
      </rPr>
      <t>1</t>
    </r>
  </si>
  <si>
    <r>
      <t>Cash flow hedges</t>
    </r>
    <r>
      <rPr>
        <vertAlign val="superscript"/>
        <sz val="10"/>
        <rFont val="Arial"/>
        <family val="2"/>
      </rPr>
      <t>2</t>
    </r>
  </si>
  <si>
    <r>
      <t>Exchange differences on translation of foreign operations</t>
    </r>
    <r>
      <rPr>
        <vertAlign val="superscript"/>
        <sz val="10"/>
        <rFont val="Arial"/>
        <family val="2"/>
      </rPr>
      <t>3</t>
    </r>
  </si>
  <si>
    <r>
      <t>Other comprehensive income, net of tax</t>
    </r>
    <r>
      <rPr>
        <b/>
        <vertAlign val="superscript"/>
        <sz val="10"/>
        <rFont val="Arial"/>
        <family val="2"/>
      </rPr>
      <t>4</t>
    </r>
  </si>
  <si>
    <t>Key ratios</t>
  </si>
  <si>
    <t>Total Group, before items affecting comparability</t>
  </si>
  <si>
    <t>Total Group, including items affecting comparability</t>
  </si>
  <si>
    <t>Total operating assets and liabilities</t>
  </si>
  <si>
    <t>Liquid funds</t>
  </si>
  <si>
    <t>Interest-bearing receivables</t>
  </si>
  <si>
    <t>Interest-bearing liabilities</t>
  </si>
  <si>
    <t>Equity</t>
  </si>
  <si>
    <t xml:space="preserve">Total </t>
  </si>
  <si>
    <t>Net assets by business area</t>
  </si>
  <si>
    <t>Sales growth</t>
  </si>
  <si>
    <t>Changes in Group structure, %</t>
  </si>
  <si>
    <t>Changes in exchange rates, %</t>
  </si>
  <si>
    <t>Price, mix and volume, %</t>
  </si>
  <si>
    <t>Amounts in %</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</si>
  <si>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</si>
  <si>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</si>
  <si>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</si>
  <si>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</si>
  <si>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</si>
  <si>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</si>
  <si>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</si>
  <si>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</si>
  <si>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</si>
  <si>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</si>
  <si>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</si>
  <si>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</si>
  <si>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</si>
  <si>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</si>
  <si>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</si>
  <si>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</si>
  <si>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</si>
  <si>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</si>
  <si>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</si>
  <si>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</si>
  <si>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</si>
  <si>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</si>
  <si>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</si>
  <si>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</si>
  <si>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</si>
  <si>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</si>
  <si>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</si>
  <si>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</si>
  <si>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</si>
  <si>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</si>
  <si>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</si>
  <si>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</si>
  <si>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</si>
  <si>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</si>
  <si>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</si>
  <si>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</si>
  <si>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</si>
  <si>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</si>
  <si>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</si>
  <si>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</si>
  <si>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</si>
  <si>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</si>
  <si>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</si>
  <si>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</si>
  <si>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</si>
  <si>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</si>
  <si>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</si>
  <si>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</si>
  <si>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</si>
  <si>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</si>
  <si>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</si>
  <si>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</si>
  <si>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</si>
  <si>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</si>
  <si>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</si>
  <si>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</si>
  <si>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</si>
  <si>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</si>
  <si>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</si>
  <si>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</si>
  <si>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</si>
  <si>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</si>
  <si>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Heading4long</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</si>
  <si>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</si>
  <si>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</si>
  <si>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</si>
  <si>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</si>
  <si>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</si>
  <si>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</si>
  <si>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</si>
  <si>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</si>
  <si>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</si>
  <si>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</si>
  <si>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</si>
  <si>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</si>
  <si>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</si>
  <si>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</si>
  <si>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</si>
  <si>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</si>
  <si>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</si>
  <si>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</si>
  <si>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</si>
  <si>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</si>
  <si>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</si>
  <si>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</si>
  <si>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</si>
  <si>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</si>
  <si>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</si>
  <si>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</si>
  <si>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</si>
  <si>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</si>
  <si>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</si>
  <si>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</si>
  <si>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</si>
  <si>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</si>
  <si>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</si>
  <si>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Amounts in SEKm uless otherwise stated</t>
  </si>
  <si>
    <t>Net sales and income</t>
  </si>
  <si>
    <t xml:space="preserve">Net sales </t>
  </si>
  <si>
    <t>Organic growth,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</si>
  <si>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</si>
  <si>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</si>
  <si>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</si>
  <si>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</si>
  <si>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</si>
  <si>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</si>
  <si>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</si>
  <si>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</si>
  <si>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</si>
  <si>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</si>
  <si>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EBITDA margin, %</t>
  </si>
  <si>
    <t>Financial position</t>
  </si>
  <si>
    <t xml:space="preserve">Net assets </t>
  </si>
  <si>
    <t>Working capital</t>
  </si>
  <si>
    <t>Trading price of B-shares at year-end</t>
  </si>
  <si>
    <t>Value creation</t>
  </si>
  <si>
    <t xml:space="preserve">Return on equity % </t>
  </si>
  <si>
    <t>Return on net assets %</t>
  </si>
  <si>
    <t>Interest coverage ratio</t>
  </si>
  <si>
    <t xml:space="preserve">Dividend as % of equity </t>
  </si>
  <si>
    <t>Other data</t>
  </si>
  <si>
    <t>Salaries and remuneration</t>
  </si>
  <si>
    <t>Number of shareholders</t>
  </si>
  <si>
    <t>Average number of shares after buy-backs</t>
  </si>
  <si>
    <t>Shares at year end after buy-backs</t>
  </si>
  <si>
    <r>
      <t>Income for the period</t>
    </r>
    <r>
      <rPr>
        <vertAlign val="superscript"/>
        <sz val="10"/>
        <rFont val="Arial"/>
        <family val="2"/>
      </rPr>
      <t xml:space="preserve">         </t>
    </r>
  </si>
  <si>
    <t>Other 1)</t>
  </si>
  <si>
    <r>
      <t xml:space="preserve">Data per share, SEK </t>
    </r>
    <r>
      <rPr>
        <b/>
        <vertAlign val="superscript"/>
        <sz val="10"/>
        <rFont val="Geneva"/>
      </rPr>
      <t xml:space="preserve"> </t>
    </r>
  </si>
  <si>
    <t>Net borrowings</t>
  </si>
  <si>
    <t>Total borrowings</t>
  </si>
  <si>
    <t>Average maturities on long term borrowings, years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</si>
  <si>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</si>
  <si>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</si>
  <si>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</si>
  <si>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</si>
  <si>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</si>
  <si>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</si>
  <si>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</si>
  <si>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</si>
  <si>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</si>
  <si>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</si>
  <si>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</si>
  <si>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</si>
  <si>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</si>
  <si>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</si>
  <si>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</si>
  <si>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</si>
  <si>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</si>
  <si>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</si>
  <si>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</si>
  <si>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</si>
  <si>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</si>
  <si>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</si>
  <si>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</si>
  <si>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</si>
  <si>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Intangible fixed assets</t>
  </si>
  <si>
    <t>Tangible fixed assets</t>
  </si>
  <si>
    <t>Other fixed assets</t>
  </si>
  <si>
    <t>Account receivables</t>
  </si>
  <si>
    <t>Other receivables</t>
  </si>
  <si>
    <t xml:space="preserve">Total equity  </t>
  </si>
  <si>
    <t>Shareholder's equity</t>
  </si>
  <si>
    <t>Non-interest-bearing liabilities and provisions</t>
  </si>
  <si>
    <t>Consolidated balance sheet (Y)</t>
  </si>
  <si>
    <t>SEKm</t>
  </si>
  <si>
    <t>IFRS</t>
  </si>
  <si>
    <t>Y1</t>
  </si>
  <si>
    <t>Financial items paid</t>
  </si>
  <si>
    <t>Cash flow from operations, excluding change in operating assets and liabilities</t>
  </si>
  <si>
    <t>Historic consolidated cash flow statement (Y)</t>
  </si>
  <si>
    <t>Depreciation</t>
  </si>
  <si>
    <t>Capital gains/losses</t>
  </si>
  <si>
    <t>Provision for restructuring and pension litigation</t>
  </si>
  <si>
    <t>Change in accrued and prepaid interest</t>
  </si>
  <si>
    <t xml:space="preserve">   Change in inventories</t>
  </si>
  <si>
    <t xml:space="preserve">   Change in accounts receivable</t>
  </si>
  <si>
    <t xml:space="preserve">   Change in other current assets</t>
  </si>
  <si>
    <t xml:space="preserve">   Change in current liabilities and provisions</t>
  </si>
  <si>
    <t>Investments/Divestments</t>
  </si>
  <si>
    <t>Trademark</t>
  </si>
  <si>
    <t>Machinery, buildings, land, etc</t>
  </si>
  <si>
    <t>Total Cash flow from operations and investments</t>
  </si>
  <si>
    <t>Change in other liquid funds</t>
  </si>
  <si>
    <t>Change in short-term loans</t>
  </si>
  <si>
    <t>Change in long-terms loans</t>
  </si>
  <si>
    <t>Dividend payment</t>
  </si>
  <si>
    <t>Change in minority interests</t>
  </si>
  <si>
    <t>Repurchase of shares</t>
  </si>
  <si>
    <t>Total Cash flow</t>
  </si>
  <si>
    <t>Discontinued</t>
  </si>
  <si>
    <t>Cash and cash equivalents at beginning of the year</t>
  </si>
  <si>
    <t>Liquid funds at beginning of year</t>
  </si>
  <si>
    <t>Exchange-rate differences referring to liquid funds</t>
  </si>
  <si>
    <t>Cash and cash equivalents at year-end</t>
  </si>
  <si>
    <t>Liquid funds at year-end</t>
  </si>
  <si>
    <t>2) Cash flow from divestments excluded</t>
  </si>
  <si>
    <t>4) Net sales are annualized</t>
  </si>
  <si>
    <t>3) Items affecting comparability are excluded</t>
  </si>
  <si>
    <r>
      <t>Operating cash flow</t>
    </r>
    <r>
      <rPr>
        <vertAlign val="superscript"/>
        <sz val="10"/>
        <rFont val="Arial"/>
        <family val="2"/>
      </rPr>
      <t xml:space="preserve"> 2)</t>
    </r>
  </si>
  <si>
    <r>
      <t>Net assets as % of net sales</t>
    </r>
    <r>
      <rPr>
        <vertAlign val="superscript"/>
        <sz val="10"/>
        <rFont val="Arial"/>
        <family val="2"/>
      </rPr>
      <t xml:space="preserve"> 4)</t>
    </r>
  </si>
  <si>
    <r>
      <t>Trade receivables as % of net sales</t>
    </r>
    <r>
      <rPr>
        <vertAlign val="superscript"/>
        <sz val="10"/>
        <rFont val="Arial"/>
        <family val="2"/>
      </rPr>
      <t xml:space="preserve"> 4)</t>
    </r>
  </si>
  <si>
    <r>
      <t>Inventories as % of net sales</t>
    </r>
    <r>
      <rPr>
        <vertAlign val="superscript"/>
        <sz val="10"/>
        <rFont val="Arial"/>
        <family val="2"/>
      </rPr>
      <t xml:space="preserve"> 4)</t>
    </r>
  </si>
  <si>
    <t>AB Electrolux</t>
  </si>
  <si>
    <t>Financial information</t>
  </si>
  <si>
    <t>Quarterly data</t>
  </si>
  <si>
    <t>Items affecting comparability (Q)</t>
  </si>
  <si>
    <t>Cash flow (Q)</t>
  </si>
  <si>
    <t>Working capital and net assets (Q)</t>
  </si>
  <si>
    <t>Business areas (Q)</t>
  </si>
  <si>
    <t>Net assets by business area (Q)</t>
  </si>
  <si>
    <t>Key ratios (Q)</t>
  </si>
  <si>
    <t>Yearly data</t>
  </si>
  <si>
    <t>Cash flow (Y)</t>
  </si>
  <si>
    <t>Employees by country (Y)</t>
  </si>
  <si>
    <t>Dividend (Y)</t>
  </si>
  <si>
    <t>Debt information</t>
  </si>
  <si>
    <t>Net borrowings (Y)</t>
  </si>
  <si>
    <t>Capital expenditure</t>
  </si>
  <si>
    <t>n/a</t>
  </si>
  <si>
    <t>Equity per share, SEK</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</si>
  <si>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</si>
  <si>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</si>
  <si>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</si>
  <si>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</si>
  <si>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</si>
  <si>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</si>
  <si>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</si>
  <si>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</si>
  <si>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</si>
  <si>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</si>
  <si>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</si>
  <si>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</si>
  <si>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</si>
  <si>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</si>
  <si>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</si>
  <si>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</si>
  <si>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</si>
  <si>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</si>
  <si>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</si>
  <si>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</si>
  <si>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</si>
  <si>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Items affecting comparability (Y)</t>
  </si>
  <si>
    <t xml:space="preserve">Operating income excluding items affecting comparability </t>
  </si>
  <si>
    <t>Income after financial items excluding items affecting comparability</t>
  </si>
  <si>
    <t>Income for the period excluding items affecting comparability</t>
  </si>
  <si>
    <t xml:space="preserve">Income for the period excluding items affecting comparability        </t>
  </si>
  <si>
    <t>Return on equity % , excluding items affecting comparability</t>
  </si>
  <si>
    <t>Return on net assets %, excluding items affecting comparablity</t>
  </si>
  <si>
    <t>Eleven year review (Y)</t>
  </si>
  <si>
    <t>Change in net sales (Y)</t>
  </si>
  <si>
    <t>Earnings per share diluted, SEK</t>
  </si>
  <si>
    <t>Total items affecting comparability</t>
  </si>
  <si>
    <r>
      <t>Margins excluding items affecting comparability</t>
    </r>
    <r>
      <rPr>
        <b/>
        <vertAlign val="superscript"/>
        <sz val="10"/>
        <rFont val="Geneva"/>
      </rPr>
      <t>3)</t>
    </r>
  </si>
  <si>
    <t>Borrowings</t>
  </si>
  <si>
    <t xml:space="preserve">Net sales, by geographical area </t>
  </si>
  <si>
    <t>Europe</t>
  </si>
  <si>
    <t>North America</t>
  </si>
  <si>
    <t>Latin America</t>
  </si>
  <si>
    <t>Asia/Pacific</t>
  </si>
  <si>
    <t>Net sales by geography (Y)</t>
  </si>
  <si>
    <t xml:space="preserve">Operating margin, %, </t>
  </si>
  <si>
    <t xml:space="preserve">Business areas (Y) </t>
  </si>
  <si>
    <t>Key ratios (Y)</t>
  </si>
  <si>
    <t>Professional Products (Y)</t>
  </si>
  <si>
    <t>Cash and cash equivalents and short term investmens</t>
  </si>
  <si>
    <t>Net sales by geographical area, % of total Group sales</t>
  </si>
  <si>
    <t>Total Group, excluding items affecting comparability</t>
  </si>
  <si>
    <t>Heading</t>
  </si>
  <si>
    <t>1) 2005-2008 Continuing operations</t>
  </si>
  <si>
    <t>Compound annual growth rate, %, 5 years</t>
  </si>
  <si>
    <t>Compound annual growth rate, %, 10 years</t>
  </si>
  <si>
    <t>Return on net assets, excluding items affecting comparability, %</t>
  </si>
  <si>
    <t>Net sales by country</t>
  </si>
  <si>
    <t>Average number of employees by country</t>
  </si>
  <si>
    <t>Change in net sales</t>
  </si>
  <si>
    <t>Short-term loans</t>
  </si>
  <si>
    <t>Long-term loans</t>
  </si>
  <si>
    <t>Total change in net sales, %</t>
  </si>
  <si>
    <t>Total divestments (capital gain/loss)</t>
  </si>
  <si>
    <t>Total restructuring provisions and write-downs</t>
  </si>
  <si>
    <t>K-1</t>
  </si>
  <si>
    <t>Group total</t>
  </si>
  <si>
    <t xml:space="preserve">Net sales, </t>
  </si>
  <si>
    <t>2009 Q3</t>
  </si>
  <si>
    <t>1) Includes common Group functions</t>
  </si>
  <si>
    <t>2005: Exclusive of the Outdoor Product operation that was distributed to shareholders in June 2006.</t>
  </si>
  <si>
    <t>Income statement</t>
  </si>
  <si>
    <t>Balance sheet</t>
  </si>
  <si>
    <t>Change in equity</t>
  </si>
  <si>
    <t>Cash flow statement</t>
  </si>
  <si>
    <t>Distribution to shareholders</t>
  </si>
  <si>
    <t>Margin after financial items, %</t>
  </si>
  <si>
    <t xml:space="preserve">Operating income, excl. items affecting comparability </t>
  </si>
  <si>
    <t>Operating margin, %, excl. items affecting comparability</t>
  </si>
  <si>
    <t>Earnings per share, SEK, excl. items affecting comparability</t>
  </si>
  <si>
    <t>Change in net sales y-o-y</t>
  </si>
  <si>
    <t xml:space="preserve"> 2001</t>
  </si>
  <si>
    <t xml:space="preserve"> 2002</t>
  </si>
  <si>
    <t xml:space="preserve"> 2003</t>
  </si>
  <si>
    <t xml:space="preserve"> 2004</t>
  </si>
  <si>
    <t xml:space="preserve"> 2005</t>
  </si>
  <si>
    <t xml:space="preserve"> 2006</t>
  </si>
  <si>
    <t>2007</t>
  </si>
  <si>
    <t xml:space="preserve"> 2008</t>
  </si>
  <si>
    <t>Net borrowings as of December 31</t>
  </si>
  <si>
    <t>Operating income, excl.items affecting comparability</t>
  </si>
  <si>
    <t>Operating margin, %, excl.items affecting comparability</t>
  </si>
  <si>
    <t xml:space="preserve">Changes are in comparable currencies, y-o-y </t>
  </si>
  <si>
    <r>
      <t xml:space="preserve">Margins excluding items affecting comparability </t>
    </r>
    <r>
      <rPr>
        <b/>
        <vertAlign val="superscript"/>
        <sz val="10"/>
        <rFont val="Geneva"/>
      </rPr>
      <t>3)</t>
    </r>
  </si>
  <si>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</si>
  <si>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</si>
  <si>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</si>
  <si>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</si>
  <si>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</si>
  <si>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</si>
  <si>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</si>
  <si>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</si>
  <si>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</si>
  <si>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</si>
  <si>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</si>
  <si>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Dividend / dividend payable</t>
  </si>
  <si>
    <t>break</t>
  </si>
  <si>
    <t xml:space="preserve">Business areas* </t>
  </si>
  <si>
    <t xml:space="preserve">* Business areas includes only indoor operations. As of june 2006 the Groups outdoor operation, Husqvarna, was distributed to shareholders. </t>
  </si>
  <si>
    <t>** Changes in net sales and operating income are in comparable currencies as of 2007 Q1.</t>
  </si>
  <si>
    <t>Year**</t>
  </si>
  <si>
    <t>Repayment schedule of long-term borrowings, December 31</t>
  </si>
  <si>
    <t>GBP</t>
  </si>
  <si>
    <t>RUB</t>
  </si>
  <si>
    <t>AUD</t>
  </si>
  <si>
    <t>BRL</t>
  </si>
  <si>
    <t>CHF</t>
  </si>
  <si>
    <t>USD</t>
  </si>
  <si>
    <t>EUR</t>
  </si>
  <si>
    <t>Dec. 31, 2008</t>
  </si>
  <si>
    <t>March 31, 2009</t>
  </si>
  <si>
    <t>June 30, 2009</t>
  </si>
  <si>
    <t>Inflow of currency, long position</t>
  </si>
  <si>
    <t>Outflow of currency, short position</t>
  </si>
  <si>
    <t>subtotal</t>
  </si>
  <si>
    <t>Gross transaction flow</t>
  </si>
  <si>
    <t>Hedges</t>
  </si>
  <si>
    <t>Net transaction flow</t>
  </si>
  <si>
    <t>Short-term part of long-term loans</t>
  </si>
  <si>
    <t xml:space="preserve">Forecasted transaction flows and hedges </t>
  </si>
  <si>
    <t>2010 Q2</t>
  </si>
  <si>
    <t>Appliances plant in Revin, France</t>
  </si>
  <si>
    <t>Appliances plant in Forli, Italy</t>
  </si>
  <si>
    <t>Business areas</t>
  </si>
  <si>
    <t>2010 Q3</t>
  </si>
  <si>
    <t xml:space="preserve">Revolving credit facilities (unused), SEKm </t>
  </si>
  <si>
    <t>2010 Q4</t>
  </si>
  <si>
    <t>Appliances plant in L'Assomption, Canada</t>
  </si>
  <si>
    <t>Reduced workforce in Major Appliances, Europe</t>
  </si>
  <si>
    <t>Capital turnover rate, times/year</t>
  </si>
  <si>
    <t>2009*</t>
  </si>
  <si>
    <t>*) Restated</t>
  </si>
  <si>
    <t>2010</t>
  </si>
  <si>
    <t>1) 2005-2010 Continuing operations</t>
  </si>
  <si>
    <t>Data as of year</t>
  </si>
  <si>
    <t>Dividend 5)</t>
  </si>
  <si>
    <t>5) Proposal by the Board</t>
  </si>
  <si>
    <t>2011 Q1</t>
  </si>
  <si>
    <t>Small Appliances</t>
  </si>
  <si>
    <t>Dammsugare och småapparater</t>
  </si>
  <si>
    <t>Vitvaror Europa, Mellanöstern och Afrika</t>
  </si>
  <si>
    <t>Major Appliances Europe, Middle East and Africa</t>
  </si>
  <si>
    <t>Vitvaror Nordamerika</t>
  </si>
  <si>
    <t>Major Appliances North America</t>
  </si>
  <si>
    <t>Vitvaror Latinamerika</t>
  </si>
  <si>
    <t>Major Appliances Latin America</t>
  </si>
  <si>
    <t>Vitvaror Asien/Stillahavsområdet</t>
  </si>
  <si>
    <t>Major Appliances Asia/Pacific</t>
  </si>
  <si>
    <t>* 2009 and 2010: Restated</t>
  </si>
  <si>
    <t>Quarter *) **)</t>
  </si>
  <si>
    <t>** The information for Major Aplliances and Small Appliances has been restated</t>
  </si>
  <si>
    <t>2006*</t>
  </si>
  <si>
    <t>2007*</t>
  </si>
  <si>
    <t>2008*</t>
  </si>
  <si>
    <t>* Restated</t>
  </si>
  <si>
    <t>2010 Q1*</t>
  </si>
  <si>
    <t>2010 Q2*</t>
  </si>
  <si>
    <t>2010 Q3*</t>
  </si>
  <si>
    <t>2010 Q4'</t>
  </si>
  <si>
    <t>2009 Q1*</t>
  </si>
  <si>
    <t>2009 Q2*</t>
  </si>
  <si>
    <t>2009 Q3*</t>
  </si>
  <si>
    <t>2009 Q4*</t>
  </si>
  <si>
    <t>2010 Q4*</t>
  </si>
  <si>
    <t>Major Appliances Asia Pacific (Y)</t>
  </si>
  <si>
    <t>Major Appliances North America (Y)</t>
  </si>
  <si>
    <t xml:space="preserve">Major Appliances Latin America </t>
  </si>
  <si>
    <t>Small Appliances (Y)</t>
  </si>
  <si>
    <t>Major Appliances Europe, Middle East and Africa (Y)</t>
  </si>
  <si>
    <t>2011 Q2</t>
  </si>
  <si>
    <t>2011 Q3</t>
  </si>
  <si>
    <t>Total current assets (excluding current assets classified as held for sale)</t>
  </si>
  <si>
    <t>Current assets classified as held for sale</t>
  </si>
  <si>
    <t>Acquisition of operations</t>
  </si>
  <si>
    <t>2011 Q4</t>
  </si>
  <si>
    <t>Appliances plant in Kinston, USA</t>
  </si>
  <si>
    <t>Capitalization of software</t>
  </si>
  <si>
    <t>Dividend to non-controlling interests</t>
  </si>
  <si>
    <t>2011</t>
  </si>
  <si>
    <t>CAD</t>
  </si>
  <si>
    <t>Debenture and bond loans</t>
  </si>
  <si>
    <t>Bank and other loans</t>
  </si>
  <si>
    <t>2014</t>
  </si>
  <si>
    <t>2015</t>
  </si>
  <si>
    <t>2016</t>
  </si>
  <si>
    <t>2012 Q1</t>
  </si>
  <si>
    <t>* Restated for new Business Areas</t>
  </si>
  <si>
    <t>2011 Q1**</t>
  </si>
  <si>
    <t>2011 Q4''</t>
  </si>
  <si>
    <t>2012 Q1**</t>
  </si>
  <si>
    <t>** Assets and liabilities but not net assets restated for  change in elimination method</t>
  </si>
  <si>
    <t>2012 Q2</t>
  </si>
  <si>
    <t>2012 Q2,</t>
  </si>
  <si>
    <t>2012 Q2**</t>
  </si>
  <si>
    <t>2011 Q2**</t>
  </si>
  <si>
    <t>Operating cash flow</t>
  </si>
  <si>
    <t>2012 Q3</t>
  </si>
  <si>
    <t>2012 Q3**</t>
  </si>
  <si>
    <t>2011 Q3**</t>
  </si>
  <si>
    <t>—</t>
  </si>
  <si>
    <t>2012 Q4</t>
  </si>
  <si>
    <t>2012 Q4**</t>
  </si>
  <si>
    <t>2012</t>
  </si>
  <si>
    <t xml:space="preserve">Foreign-exchange transaction exposure, forecast for 2013* </t>
  </si>
  <si>
    <t>Repayment schedule of long-term borrowings, December 31, 2012</t>
  </si>
  <si>
    <t>2017</t>
  </si>
  <si>
    <t>2018-</t>
  </si>
  <si>
    <r>
      <t>EBITDA</t>
    </r>
    <r>
      <rPr>
        <vertAlign val="superscript"/>
        <sz val="10"/>
        <rFont val="Arial"/>
        <family val="2"/>
      </rPr>
      <t>3)</t>
    </r>
  </si>
  <si>
    <t>Major Appliances Europe, Middle East &amp; Africa</t>
  </si>
  <si>
    <t>ARS</t>
  </si>
  <si>
    <t>CNY</t>
  </si>
  <si>
    <t>* Forecast for 2013, December 31, 2011</t>
  </si>
  <si>
    <t>Foreign-exchange transaction exposure, forecast for 2013</t>
  </si>
  <si>
    <t>2012R</t>
  </si>
  <si>
    <t>Remeasurement of pension net liability</t>
  </si>
  <si>
    <t>Pension assets</t>
  </si>
  <si>
    <t>2011R</t>
  </si>
  <si>
    <t>Pension plan assets</t>
  </si>
  <si>
    <t>Provisions for pensions, net</t>
  </si>
  <si>
    <t>Restated</t>
  </si>
  <si>
    <t>Pension assets/liabilities</t>
  </si>
  <si>
    <t>Other non-cash items</t>
  </si>
  <si>
    <t>Change in other operating assets, liabilities and provisions</t>
  </si>
  <si>
    <t>Net borrowings, total</t>
  </si>
  <si>
    <t>Net borrowings excluding provisions for pensions</t>
  </si>
  <si>
    <t>Figures for 2012 restaded in accordance with IAS19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</si>
</sst>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0.0"/>
    <numFmt numFmtId="166" formatCode="0.0%"/>
    <numFmt numFmtId="167" formatCode="#,##0.000"/>
    <numFmt numFmtId="168" formatCode="yyyy\-mm\-dd"/>
    <numFmt numFmtId="169" formatCode="&quot;Senast uppdaterat: &quot;yyyy\-mm\-dd\ "/>
    <numFmt numFmtId="170" formatCode="&quot;Last updated: &quot;yyyy\-mm\-dd"/>
    <numFmt numFmtId="171" formatCode="0.00_)"/>
  </numFmts>
  <fonts count="41" x14ac:knownFonts="1">
    <font>
      <sz val="10"/>
      <name val="Arial"/>
    </font>
    <font>
      <sz val="10"/>
      <name val="Arial"/>
      <family val="2"/>
    </font>
    <font>
      <b/>
      <sz val="10"/>
      <name val="Arial"/>
      <family val="2"/>
    </font>
    <font>
      <sz val="8"/>
      <name val="Arial"/>
      <family val="2"/>
    </font>
    <font>
      <sz val="10"/>
      <name val="Arial"/>
      <family val="2"/>
    </font>
    <font>
      <b/>
      <sz val="10"/>
      <color indexed="10"/>
      <name val="Arial"/>
      <family val="2"/>
    </font>
    <font>
      <b/>
      <sz val="10"/>
      <name val="Arial"/>
      <family val="2"/>
    </font>
    <font>
      <sz val="10"/>
      <name val="Arial"/>
      <family val="2"/>
    </font>
    <font>
      <vertAlign val="superscript"/>
      <sz val="10"/>
      <name val="Arial"/>
      <family val="2"/>
    </font>
    <font>
      <b/>
      <vertAlign val="superscript"/>
      <sz val="10"/>
      <name val="Arial"/>
      <family val="2"/>
    </font>
    <font>
      <u/>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sz val="10"/>
      <name val="Arial"/>
      <family val="2"/>
    </font>
    <font>
      <b/>
      <sz val="10"/>
      <name val="Verdana"/>
      <family val="2"/>
    </font>
    <font>
      <b/>
      <sz val="10"/>
      <color indexed="12"/>
      <name val="Arial"/>
      <family val="2"/>
    </font>
    <font>
      <b/>
      <i/>
      <sz val="10"/>
      <name val="Arial"/>
      <family val="2"/>
    </font>
    <font>
      <i/>
      <sz val="10"/>
      <name val="Arial"/>
      <family val="2"/>
    </font>
    <font>
      <sz val="10"/>
      <name val="Arial"/>
      <family val="2"/>
    </font>
    <font>
      <sz val="10"/>
      <name val="Geneva"/>
    </font>
    <font>
      <b/>
      <sz val="10"/>
      <name val="Geneva"/>
    </font>
    <font>
      <b/>
      <vertAlign val="superscript"/>
      <sz val="10"/>
      <name val="Geneva"/>
    </font>
    <font>
      <u/>
      <sz val="10"/>
      <name val="Arial"/>
      <family val="2"/>
    </font>
    <font>
      <b/>
      <sz val="10"/>
      <color indexed="12"/>
      <name val="Verdana"/>
      <family val="2"/>
    </font>
    <font>
      <sz val="10"/>
      <color indexed="10"/>
      <name val="Arial"/>
      <family val="2"/>
    </font>
    <font>
      <i/>
      <sz val="8"/>
      <color indexed="12"/>
      <name val="Arial"/>
      <family val="2"/>
    </font>
    <font>
      <sz val="10"/>
      <name val="Arial"/>
      <family val="2"/>
    </font>
    <font>
      <sz val="10"/>
      <color indexed="10"/>
      <name val="Arial"/>
      <family val="2"/>
    </font>
    <font>
      <sz val="10"/>
      <color indexed="12"/>
      <name val="Arial"/>
      <family val="2"/>
    </font>
    <font>
      <sz val="10"/>
      <name val="Verdana"/>
      <family val="2"/>
    </font>
    <font>
      <b/>
      <sz val="10"/>
      <color indexed="10"/>
      <name val="Arial"/>
      <family val="2"/>
    </font>
    <font>
      <sz val="8"/>
      <color indexed="23"/>
      <name val="Arial"/>
      <family val="2"/>
    </font>
    <font>
      <b/>
      <i/>
      <sz val="10"/>
      <name val="Geneva"/>
    </font>
    <font>
      <b/>
      <i/>
      <sz val="16"/>
      <name val="Helv"/>
    </font>
    <font>
      <b/>
      <sz val="11"/>
      <name val="Times New Roman"/>
      <family val="1"/>
    </font>
    <font>
      <sz val="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13"/>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s>
  <cellStyleXfs count="47">
    <xf numFmtId="0" fontId="0" fillId="0" borderId="0"/>
    <xf numFmtId="38" fontId="3" fillId="2" borderId="0" applyNumberFormat="0" applyBorder="0" applyAlignment="0" applyProtection="0"/>
    <xf numFmtId="0" fontId="10" fillId="0" borderId="0" applyNumberFormat="0" applyFill="0" applyBorder="0" applyAlignment="0" applyProtection="0">
      <alignment vertical="top"/>
      <protection locked="0"/>
    </xf>
    <xf numFmtId="10" fontId="3" fillId="3" borderId="1" applyNumberFormat="0" applyBorder="0" applyAlignment="0" applyProtection="0"/>
    <xf numFmtId="0" fontId="11" fillId="4" borderId="0" applyNumberFormat="0" applyBorder="0" applyAlignment="0" applyProtection="0"/>
    <xf numFmtId="171" fontId="37" fillId="0" borderId="0"/>
    <xf numFmtId="0" fontId="4" fillId="0" borderId="0"/>
    <xf numFmtId="10"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40" fontId="38"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4">
    <xf numFmtId="0" fontId="0" fillId="0" borderId="0" xfId="0"/>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4" fillId="0" borderId="0" xfId="0" applyFont="1" applyFill="1"/>
    <xf numFmtId="3" fontId="4" fillId="0" borderId="0" xfId="0" applyNumberFormat="1" applyFont="1" applyFill="1"/>
    <xf numFmtId="166" fontId="4" fillId="0" borderId="0" xfId="20" applyNumberFormat="1" applyFont="1" applyFill="1"/>
    <xf numFmtId="3" fontId="4" fillId="0" borderId="0" xfId="0" quotePrefix="1" applyNumberFormat="1" applyFont="1" applyFill="1"/>
    <xf numFmtId="3" fontId="4" fillId="0" borderId="2" xfId="0" applyNumberFormat="1" applyFont="1" applyFill="1" applyBorder="1"/>
    <xf numFmtId="3" fontId="4" fillId="0" borderId="0" xfId="0" applyNumberFormat="1" applyFont="1" applyFill="1" applyBorder="1"/>
    <xf numFmtId="164" fontId="4" fillId="0" borderId="2" xfId="0" applyNumberFormat="1" applyFont="1" applyFill="1" applyBorder="1"/>
    <xf numFmtId="164" fontId="4" fillId="0" borderId="0" xfId="0" applyNumberFormat="1" applyFont="1" applyFill="1"/>
    <xf numFmtId="164" fontId="4" fillId="0" borderId="0" xfId="0" applyNumberFormat="1" applyFont="1" applyFill="1" applyBorder="1"/>
    <xf numFmtId="4" fontId="4" fillId="0" borderId="0" xfId="0" applyNumberFormat="1" applyFont="1" applyFill="1"/>
    <xf numFmtId="4" fontId="4" fillId="0" borderId="2" xfId="0" applyNumberFormat="1" applyFont="1" applyFill="1" applyBorder="1"/>
    <xf numFmtId="3" fontId="19" fillId="0" borderId="0" xfId="0" applyNumberFormat="1" applyFont="1" applyFill="1"/>
    <xf numFmtId="0" fontId="7" fillId="0" borderId="0" xfId="0" applyFont="1" applyFill="1" applyBorder="1"/>
    <xf numFmtId="0" fontId="19" fillId="0" borderId="0" xfId="0" applyFont="1" applyFill="1"/>
    <xf numFmtId="0" fontId="4" fillId="0" borderId="2" xfId="0" applyFont="1" applyFill="1" applyBorder="1"/>
    <xf numFmtId="0" fontId="20" fillId="0" borderId="0" xfId="0" applyFont="1" applyFill="1"/>
    <xf numFmtId="0" fontId="21" fillId="0" borderId="0" xfId="0" applyFont="1" applyFill="1"/>
    <xf numFmtId="0" fontId="6" fillId="0" borderId="0" xfId="0" applyFont="1" applyFill="1"/>
    <xf numFmtId="49" fontId="24" fillId="0" borderId="0" xfId="0" applyNumberFormat="1" applyFont="1" applyFill="1"/>
    <xf numFmtId="49" fontId="23" fillId="0" borderId="0" xfId="0" applyNumberFormat="1" applyFont="1" applyFill="1"/>
    <xf numFmtId="3" fontId="7" fillId="0" borderId="0" xfId="0" applyNumberFormat="1" applyFont="1" applyFill="1" applyBorder="1"/>
    <xf numFmtId="49" fontId="23" fillId="0" borderId="2" xfId="0" applyNumberFormat="1" applyFont="1" applyFill="1" applyBorder="1"/>
    <xf numFmtId="49" fontId="24" fillId="0" borderId="0" xfId="0" applyNumberFormat="1" applyFont="1" applyFill="1" applyBorder="1"/>
    <xf numFmtId="0" fontId="1" fillId="0" borderId="0" xfId="0" applyFont="1" applyFill="1"/>
    <xf numFmtId="166" fontId="1" fillId="0" borderId="0" xfId="0" applyNumberFormat="1" applyFont="1" applyFill="1"/>
    <xf numFmtId="0" fontId="1" fillId="0" borderId="2" xfId="0" applyFont="1" applyFill="1" applyBorder="1"/>
    <xf numFmtId="49" fontId="1" fillId="0" borderId="0" xfId="0" applyNumberFormat="1" applyFont="1" applyFill="1"/>
    <xf numFmtId="3" fontId="1" fillId="0" borderId="0" xfId="0" applyNumberFormat="1" applyFont="1" applyFill="1"/>
    <xf numFmtId="165" fontId="1" fillId="0" borderId="0" xfId="0" applyNumberFormat="1" applyFont="1" applyFill="1"/>
    <xf numFmtId="166" fontId="1" fillId="0" borderId="0" xfId="20" applyNumberFormat="1" applyFont="1" applyFill="1"/>
    <xf numFmtId="49" fontId="1" fillId="0" borderId="2" xfId="0" applyNumberFormat="1" applyFont="1" applyFill="1" applyBorder="1"/>
    <xf numFmtId="3" fontId="1" fillId="0" borderId="2" xfId="0" applyNumberFormat="1" applyFont="1" applyFill="1" applyBorder="1"/>
    <xf numFmtId="165" fontId="1" fillId="0" borderId="2" xfId="0" applyNumberFormat="1" applyFont="1" applyFill="1" applyBorder="1"/>
    <xf numFmtId="3" fontId="1" fillId="0" borderId="0" xfId="0" applyNumberFormat="1" applyFont="1" applyFill="1" applyBorder="1"/>
    <xf numFmtId="49" fontId="1" fillId="0" borderId="0" xfId="0" applyNumberFormat="1" applyFont="1" applyFill="1" applyBorder="1"/>
    <xf numFmtId="164" fontId="1" fillId="0" borderId="2" xfId="0" applyNumberFormat="1" applyFont="1" applyFill="1" applyBorder="1"/>
    <xf numFmtId="164" fontId="1" fillId="0" borderId="0" xfId="0" applyNumberFormat="1" applyFont="1" applyFill="1"/>
    <xf numFmtId="164" fontId="1" fillId="0" borderId="0" xfId="0" applyNumberFormat="1" applyFont="1" applyFill="1" applyBorder="1"/>
    <xf numFmtId="0" fontId="1" fillId="0" borderId="0" xfId="0" applyFont="1" applyFill="1" applyBorder="1"/>
    <xf numFmtId="165" fontId="1" fillId="0" borderId="0" xfId="0" applyNumberFormat="1" applyFont="1" applyFill="1" applyBorder="1"/>
    <xf numFmtId="4" fontId="1" fillId="0" borderId="0" xfId="0" applyNumberFormat="1" applyFont="1" applyFill="1"/>
    <xf numFmtId="4" fontId="1" fillId="0" borderId="2" xfId="0" applyNumberFormat="1" applyFont="1" applyFill="1" applyBorder="1"/>
    <xf numFmtId="4" fontId="1" fillId="0" borderId="0" xfId="0" applyNumberFormat="1" applyFont="1" applyFill="1" applyBorder="1"/>
    <xf numFmtId="4" fontId="4" fillId="0" borderId="0" xfId="0" applyNumberFormat="1" applyFont="1" applyFill="1" applyBorder="1" applyAlignment="1">
      <alignment horizontal="right"/>
    </xf>
    <xf numFmtId="0" fontId="18" fillId="0" borderId="0" xfId="0" applyFont="1" applyFill="1" applyBorder="1" applyAlignment="1">
      <alignment wrapText="1"/>
    </xf>
    <xf numFmtId="0" fontId="18" fillId="0" borderId="0" xfId="0" applyFont="1" applyFill="1" applyBorder="1" applyAlignment="1"/>
    <xf numFmtId="0" fontId="2" fillId="0" borderId="0" xfId="0" applyFont="1" applyFill="1" applyBorder="1" applyAlignment="1">
      <alignment horizontal="left"/>
    </xf>
    <xf numFmtId="0" fontId="4" fillId="0" borderId="0" xfId="0" applyFont="1" applyFill="1" applyBorder="1"/>
    <xf numFmtId="0" fontId="17" fillId="0" borderId="0" xfId="2" applyFont="1" applyFill="1" applyBorder="1" applyAlignment="1" applyProtection="1"/>
    <xf numFmtId="0" fontId="2" fillId="0" borderId="0" xfId="0" applyFont="1" applyFill="1" applyBorder="1"/>
    <xf numFmtId="168" fontId="4" fillId="0" borderId="0" xfId="0" applyNumberFormat="1" applyFont="1" applyFill="1" applyBorder="1"/>
    <xf numFmtId="169" fontId="4" fillId="0" borderId="0" xfId="0" applyNumberFormat="1" applyFont="1" applyFill="1" applyBorder="1" applyAlignment="1">
      <alignment horizontal="left"/>
    </xf>
    <xf numFmtId="170" fontId="4" fillId="0" borderId="0" xfId="0" applyNumberFormat="1" applyFont="1" applyFill="1" applyBorder="1" applyAlignment="1">
      <alignment horizontal="left" wrapText="1"/>
    </xf>
    <xf numFmtId="0" fontId="6" fillId="0" borderId="0" xfId="0" applyFont="1" applyFill="1" applyBorder="1" applyAlignment="1">
      <alignment horizontal="left"/>
    </xf>
    <xf numFmtId="0" fontId="4" fillId="0" borderId="0" xfId="0" applyFont="1" applyFill="1" applyBorder="1" applyAlignment="1">
      <alignment horizontal="right" wrapText="1"/>
    </xf>
    <xf numFmtId="3" fontId="2" fillId="0" borderId="0" xfId="0" applyNumberFormat="1" applyFont="1" applyFill="1" applyBorder="1"/>
    <xf numFmtId="0" fontId="4" fillId="0" borderId="0" xfId="0" applyFont="1" applyFill="1" applyBorder="1" applyAlignment="1">
      <alignment horizontal="left"/>
    </xf>
    <xf numFmtId="1" fontId="4" fillId="0" borderId="0" xfId="0" applyNumberFormat="1" applyFont="1" applyFill="1" applyBorder="1"/>
    <xf numFmtId="0" fontId="4" fillId="0" borderId="0" xfId="0" applyFont="1" applyFill="1" applyBorder="1" applyAlignment="1">
      <alignment horizontal="right"/>
    </xf>
    <xf numFmtId="1" fontId="4" fillId="0" borderId="0" xfId="0" applyNumberFormat="1" applyFont="1" applyFill="1" applyBorder="1" applyAlignment="1">
      <alignment horizontal="right"/>
    </xf>
    <xf numFmtId="0" fontId="2" fillId="0" borderId="0" xfId="0" applyFont="1" applyFill="1" applyBorder="1" applyAlignment="1">
      <alignment horizontal="right"/>
    </xf>
    <xf numFmtId="0" fontId="4" fillId="0" borderId="0" xfId="0" applyFont="1" applyFill="1" applyBorder="1" applyAlignment="1"/>
    <xf numFmtId="0" fontId="2" fillId="0" borderId="0" xfId="0" applyFont="1" applyFill="1" applyBorder="1" applyAlignment="1"/>
    <xf numFmtId="0" fontId="0" fillId="0" borderId="0" xfId="0" applyFill="1" applyBorder="1"/>
    <xf numFmtId="0" fontId="16" fillId="0" borderId="0" xfId="0" applyFont="1" applyFill="1" applyBorder="1"/>
    <xf numFmtId="0" fontId="27" fillId="0" borderId="0" xfId="0" applyFont="1" applyFill="1" applyBorder="1" applyAlignment="1">
      <alignment wrapText="1"/>
    </xf>
    <xf numFmtId="0" fontId="19" fillId="0" borderId="0" xfId="0" applyFont="1" applyFill="1" applyBorder="1" applyAlignment="1">
      <alignment horizontal="left"/>
    </xf>
    <xf numFmtId="0" fontId="22" fillId="0" borderId="0" xfId="0" applyFont="1" applyFill="1" applyBorder="1"/>
    <xf numFmtId="0" fontId="29" fillId="0" borderId="0" xfId="0" applyFont="1" applyFill="1" applyBorder="1"/>
    <xf numFmtId="0" fontId="30" fillId="0" borderId="0" xfId="0" applyFont="1" applyFill="1" applyBorder="1"/>
    <xf numFmtId="168" fontId="19" fillId="0" borderId="0" xfId="0" applyNumberFormat="1" applyFont="1" applyFill="1" applyBorder="1"/>
    <xf numFmtId="0" fontId="6" fillId="0" borderId="0" xfId="0" applyFont="1" applyFill="1" applyBorder="1" applyAlignment="1">
      <alignment wrapText="1"/>
    </xf>
    <xf numFmtId="0" fontId="4" fillId="0" borderId="0" xfId="0" applyFont="1" applyFill="1" applyAlignment="1">
      <alignment horizontal="left"/>
    </xf>
    <xf numFmtId="0" fontId="6" fillId="0" borderId="0" xfId="0" applyFont="1" applyFill="1" applyBorder="1"/>
    <xf numFmtId="3" fontId="5"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0" fontId="21" fillId="0" borderId="0" xfId="0" applyFont="1" applyFill="1" applyBorder="1" applyAlignment="1">
      <alignment horizontal="left"/>
    </xf>
    <xf numFmtId="0" fontId="21" fillId="0" borderId="0" xfId="0" applyFont="1" applyFill="1" applyBorder="1"/>
    <xf numFmtId="0" fontId="21" fillId="0" borderId="0" xfId="0" applyFont="1" applyFill="1" applyBorder="1" applyAlignment="1">
      <alignment horizontal="right"/>
    </xf>
    <xf numFmtId="167" fontId="4" fillId="0" borderId="0" xfId="0" applyNumberFormat="1" applyFont="1" applyFill="1" applyBorder="1" applyAlignment="1"/>
    <xf numFmtId="167" fontId="2" fillId="0" borderId="0" xfId="0" applyNumberFormat="1" applyFont="1" applyFill="1" applyBorder="1" applyAlignment="1"/>
    <xf numFmtId="3" fontId="4" fillId="0" borderId="0" xfId="0" applyNumberFormat="1" applyFont="1" applyFill="1" applyBorder="1" applyAlignment="1"/>
    <xf numFmtId="3" fontId="2" fillId="0" borderId="0" xfId="0" applyNumberFormat="1"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horizontal="right"/>
    </xf>
    <xf numFmtId="0" fontId="3" fillId="0" borderId="0" xfId="0" applyFont="1" applyFill="1" applyAlignment="1">
      <alignment horizontal="right"/>
    </xf>
    <xf numFmtId="0" fontId="0" fillId="0" borderId="0" xfId="0" applyFill="1"/>
    <xf numFmtId="0" fontId="2" fillId="0" borderId="0" xfId="0" applyFont="1" applyFill="1"/>
    <xf numFmtId="0" fontId="1" fillId="0" borderId="0" xfId="0" applyFont="1" applyFill="1" applyBorder="1" applyAlignment="1">
      <alignment horizontal="right"/>
    </xf>
    <xf numFmtId="0" fontId="32" fillId="0" borderId="0" xfId="0" applyFont="1" applyFill="1"/>
    <xf numFmtId="3" fontId="0" fillId="0" borderId="0" xfId="0" applyNumberFormat="1" applyFill="1" applyBorder="1"/>
    <xf numFmtId="0" fontId="7" fillId="0" borderId="0" xfId="0" applyFont="1" applyFill="1"/>
    <xf numFmtId="49" fontId="7" fillId="0" borderId="0" xfId="0" applyNumberFormat="1" applyFont="1" applyFill="1" applyBorder="1"/>
    <xf numFmtId="0" fontId="33" fillId="0" borderId="0" xfId="0" applyFont="1" applyFill="1" applyBorder="1" applyAlignment="1">
      <alignment wrapText="1"/>
    </xf>
    <xf numFmtId="0" fontId="28" fillId="0" borderId="0" xfId="0" applyFont="1" applyFill="1" applyBorder="1"/>
    <xf numFmtId="0" fontId="1" fillId="0" borderId="0" xfId="0" applyFont="1" applyFill="1" applyBorder="1" applyAlignment="1">
      <alignment wrapText="1"/>
    </xf>
    <xf numFmtId="0" fontId="4" fillId="0" borderId="0" xfId="0" applyFont="1" applyFill="1" applyBorder="1" applyAlignment="1">
      <alignment horizontal="left" wrapText="1" indent="2"/>
    </xf>
    <xf numFmtId="168" fontId="0" fillId="0" borderId="0" xfId="0" applyNumberFormat="1" applyFill="1"/>
    <xf numFmtId="0" fontId="12" fillId="0" borderId="0" xfId="0" applyFont="1" applyFill="1" applyBorder="1" applyAlignment="1">
      <alignment wrapText="1"/>
    </xf>
    <xf numFmtId="0" fontId="12" fillId="0" borderId="0" xfId="0" applyFont="1" applyFill="1" applyBorder="1" applyAlignment="1"/>
    <xf numFmtId="0" fontId="13" fillId="0" borderId="0" xfId="0" applyFont="1" applyFill="1" applyAlignment="1">
      <alignment horizontal="left"/>
    </xf>
    <xf numFmtId="168" fontId="4" fillId="0" borderId="0" xfId="0" applyNumberFormat="1" applyFont="1" applyFill="1"/>
    <xf numFmtId="169" fontId="35" fillId="0" borderId="0" xfId="0" applyNumberFormat="1" applyFont="1" applyFill="1" applyAlignment="1">
      <alignment horizontal="left"/>
    </xf>
    <xf numFmtId="170" fontId="35" fillId="0" borderId="0" xfId="0" applyNumberFormat="1" applyFont="1" applyFill="1" applyAlignment="1">
      <alignment horizontal="left" wrapText="1"/>
    </xf>
    <xf numFmtId="0" fontId="14" fillId="0" borderId="0" xfId="0" applyFont="1" applyFill="1" applyAlignment="1">
      <alignment horizontal="left"/>
    </xf>
    <xf numFmtId="0" fontId="12" fillId="0" borderId="2" xfId="0" applyFont="1" applyFill="1" applyBorder="1" applyAlignment="1"/>
    <xf numFmtId="0" fontId="6" fillId="0" borderId="0" xfId="0" applyFont="1" applyFill="1" applyAlignment="1">
      <alignment horizontal="right"/>
    </xf>
    <xf numFmtId="0" fontId="7" fillId="0" borderId="0" xfId="0" applyFont="1" applyFill="1" applyBorder="1" applyAlignment="1">
      <alignment wrapText="1"/>
    </xf>
    <xf numFmtId="0" fontId="6" fillId="0" borderId="0" xfId="0" applyFont="1" applyFill="1" applyBorder="1" applyAlignment="1">
      <alignment horizontal="right"/>
    </xf>
    <xf numFmtId="3" fontId="7" fillId="0" borderId="0" xfId="0" applyNumberFormat="1" applyFont="1" applyFill="1"/>
    <xf numFmtId="4" fontId="7" fillId="0" borderId="0" xfId="0" applyNumberFormat="1" applyFont="1" applyFill="1"/>
    <xf numFmtId="0" fontId="26" fillId="0" borderId="0" xfId="2" applyFont="1" applyFill="1" applyBorder="1" applyAlignment="1" applyProtection="1"/>
    <xf numFmtId="0" fontId="4" fillId="0" borderId="0" xfId="0" applyFont="1" applyFill="1" applyBorder="1" applyAlignment="1">
      <alignment horizontal="left" indent="2"/>
    </xf>
    <xf numFmtId="49" fontId="2" fillId="0" borderId="0" xfId="0" applyNumberFormat="1" applyFont="1" applyFill="1" applyBorder="1" applyAlignment="1">
      <alignment horizontal="right" wrapText="1"/>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3" fontId="16" fillId="0" borderId="0" xfId="0" applyNumberFormat="1" applyFont="1" applyFill="1"/>
    <xf numFmtId="3" fontId="0" fillId="0" borderId="0" xfId="0" applyNumberFormat="1" applyFill="1" applyAlignment="1">
      <alignment horizontal="right"/>
    </xf>
    <xf numFmtId="0" fontId="2" fillId="0" borderId="0" xfId="0" applyFont="1" applyFill="1" applyBorder="1" applyAlignment="1">
      <alignment wrapText="1"/>
    </xf>
    <xf numFmtId="0" fontId="0" fillId="0" borderId="0" xfId="0" applyFill="1" applyBorder="1" applyAlignment="1">
      <alignment horizontal="right"/>
    </xf>
    <xf numFmtId="0" fontId="12" fillId="0" borderId="2" xfId="0" applyFont="1" applyFill="1" applyBorder="1" applyAlignment="1">
      <alignment wrapText="1"/>
    </xf>
    <xf numFmtId="0" fontId="0" fillId="0" borderId="0" xfId="0" applyFill="1" applyAlignment="1">
      <alignment horizontal="left"/>
    </xf>
    <xf numFmtId="169" fontId="35" fillId="0" borderId="0" xfId="0" applyNumberFormat="1" applyFont="1" applyFill="1" applyBorder="1" applyAlignment="1">
      <alignment horizontal="left"/>
    </xf>
    <xf numFmtId="0" fontId="4" fillId="0" borderId="0" xfId="0" applyFont="1" applyFill="1" applyBorder="1" applyAlignment="1">
      <alignment wrapText="1"/>
    </xf>
    <xf numFmtId="3" fontId="7" fillId="0" borderId="0" xfId="0" applyNumberFormat="1" applyFont="1" applyFill="1" applyAlignment="1">
      <alignment horizontal="right"/>
    </xf>
    <xf numFmtId="0" fontId="16" fillId="0" borderId="0" xfId="0" applyFont="1" applyFill="1"/>
    <xf numFmtId="4" fontId="4" fillId="0" borderId="0" xfId="0" applyNumberFormat="1" applyFont="1" applyFill="1" applyBorder="1"/>
    <xf numFmtId="9" fontId="4" fillId="0" borderId="0" xfId="0" applyNumberFormat="1" applyFont="1" applyFill="1"/>
    <xf numFmtId="9" fontId="2" fillId="0" borderId="0" xfId="0" applyNumberFormat="1" applyFont="1" applyFill="1"/>
    <xf numFmtId="49" fontId="6" fillId="0" borderId="0" xfId="0" applyNumberFormat="1" applyFont="1" applyFill="1" applyBorder="1"/>
    <xf numFmtId="3" fontId="0" fillId="0" borderId="0" xfId="0" applyNumberFormat="1" applyFill="1"/>
    <xf numFmtId="0" fontId="5" fillId="0" borderId="0" xfId="0" applyFont="1" applyFill="1" applyAlignment="1">
      <alignment horizontal="left"/>
    </xf>
    <xf numFmtId="49" fontId="1" fillId="0" borderId="0" xfId="0" applyNumberFormat="1" applyFont="1" applyFill="1" applyBorder="1" applyAlignment="1">
      <alignment wrapText="1"/>
    </xf>
    <xf numFmtId="49" fontId="6" fillId="0" borderId="0" xfId="0" applyNumberFormat="1" applyFont="1" applyFill="1" applyBorder="1" applyAlignment="1">
      <alignment wrapText="1"/>
    </xf>
    <xf numFmtId="0" fontId="0" fillId="0" borderId="0" xfId="0" applyFill="1" applyAlignment="1">
      <alignment horizontal="left" wrapText="1"/>
    </xf>
    <xf numFmtId="0" fontId="15" fillId="0" borderId="0" xfId="0" applyFont="1" applyFill="1" applyAlignment="1">
      <alignment horizontal="left"/>
    </xf>
    <xf numFmtId="0" fontId="4" fillId="0" borderId="3" xfId="0" applyFont="1" applyFill="1" applyBorder="1" applyAlignment="1">
      <alignment horizontal="left"/>
    </xf>
    <xf numFmtId="0" fontId="2" fillId="0" borderId="3" xfId="0" applyFont="1" applyFill="1" applyBorder="1" applyAlignment="1">
      <alignment horizontal="right"/>
    </xf>
    <xf numFmtId="0" fontId="0" fillId="0" borderId="2" xfId="0" applyFill="1" applyBorder="1" applyAlignment="1">
      <alignment horizontal="left"/>
    </xf>
    <xf numFmtId="0" fontId="21" fillId="0" borderId="2" xfId="0" applyFont="1" applyFill="1" applyBorder="1" applyAlignment="1">
      <alignment horizontal="left"/>
    </xf>
    <xf numFmtId="0" fontId="2" fillId="0" borderId="2" xfId="0" applyFont="1" applyFill="1" applyBorder="1"/>
    <xf numFmtId="0" fontId="2" fillId="0" borderId="4" xfId="0" applyFont="1" applyFill="1" applyBorder="1" applyAlignment="1">
      <alignment horizontal="right"/>
    </xf>
    <xf numFmtId="0" fontId="21" fillId="0" borderId="0" xfId="0" applyFont="1" applyFill="1" applyAlignment="1">
      <alignment horizontal="left"/>
    </xf>
    <xf numFmtId="0" fontId="21" fillId="0" borderId="3" xfId="0" applyFont="1" applyFill="1" applyBorder="1" applyAlignment="1">
      <alignment horizontal="right"/>
    </xf>
    <xf numFmtId="0" fontId="20" fillId="0" borderId="0" xfId="0" applyFont="1" applyFill="1" applyBorder="1" applyAlignment="1">
      <alignment horizontal="left"/>
    </xf>
    <xf numFmtId="0" fontId="20" fillId="0" borderId="0" xfId="0" applyFont="1" applyFill="1" applyBorder="1" applyAlignment="1">
      <alignment horizontal="left" wrapText="1"/>
    </xf>
    <xf numFmtId="0" fontId="2" fillId="0" borderId="3" xfId="0" applyFont="1" applyFill="1" applyBorder="1"/>
    <xf numFmtId="0" fontId="2" fillId="0" borderId="0" xfId="0" applyFont="1" applyFill="1" applyAlignment="1">
      <alignment horizontal="left"/>
    </xf>
    <xf numFmtId="3" fontId="2" fillId="0" borderId="0" xfId="0" applyNumberFormat="1" applyFont="1" applyFill="1"/>
    <xf numFmtId="0" fontId="20" fillId="0" borderId="0" xfId="0" applyFont="1" applyFill="1" applyAlignment="1">
      <alignment horizontal="left"/>
    </xf>
    <xf numFmtId="3" fontId="2" fillId="0" borderId="3" xfId="0" applyNumberFormat="1" applyFont="1" applyFill="1" applyBorder="1"/>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4" fillId="0" borderId="0" xfId="0" applyNumberFormat="1" applyFont="1" applyFill="1" applyAlignment="1">
      <alignment horizontal="right"/>
    </xf>
    <xf numFmtId="0" fontId="32" fillId="0" borderId="0" xfId="0" applyFont="1" applyFill="1" applyBorder="1"/>
    <xf numFmtId="0" fontId="0" fillId="0" borderId="0" xfId="0" applyFill="1" applyBorder="1" applyAlignment="1">
      <alignment horizontal="left"/>
    </xf>
    <xf numFmtId="0" fontId="0" fillId="0" borderId="0" xfId="0" applyFill="1" applyBorder="1" applyAlignment="1">
      <alignment horizontal="left" wrapText="1"/>
    </xf>
    <xf numFmtId="0" fontId="20" fillId="0" borderId="0" xfId="0" applyFont="1" applyFill="1" applyAlignment="1">
      <alignment horizontal="left" wrapText="1"/>
    </xf>
    <xf numFmtId="0" fontId="4" fillId="0" borderId="0" xfId="0" applyFont="1" applyFill="1" applyAlignment="1">
      <alignment horizontal="left" wrapText="1"/>
    </xf>
    <xf numFmtId="0" fontId="32" fillId="0" borderId="2" xfId="0" applyFont="1" applyFill="1" applyBorder="1"/>
    <xf numFmtId="0" fontId="2" fillId="0" borderId="2" xfId="0" applyFont="1" applyFill="1" applyBorder="1" applyAlignment="1">
      <alignment horizontal="left"/>
    </xf>
    <xf numFmtId="0" fontId="2" fillId="0" borderId="2" xfId="0" applyFont="1" applyFill="1" applyBorder="1" applyAlignment="1">
      <alignment horizontal="left" wrapText="1"/>
    </xf>
    <xf numFmtId="3" fontId="2" fillId="0" borderId="2" xfId="0" applyNumberFormat="1" applyFont="1" applyFill="1" applyBorder="1"/>
    <xf numFmtId="3" fontId="2" fillId="0" borderId="4" xfId="0" applyNumberFormat="1" applyFont="1" applyFill="1" applyBorder="1"/>
    <xf numFmtId="0" fontId="16" fillId="0" borderId="2" xfId="0" applyFont="1" applyFill="1" applyBorder="1"/>
    <xf numFmtId="49" fontId="7" fillId="0" borderId="0" xfId="0" applyNumberFormat="1" applyFont="1" applyFill="1" applyBorder="1" applyAlignment="1">
      <alignment wrapText="1"/>
    </xf>
    <xf numFmtId="3" fontId="6" fillId="0" borderId="0" xfId="0" applyNumberFormat="1" applyFont="1" applyFill="1" applyBorder="1"/>
    <xf numFmtId="0" fontId="1" fillId="0" borderId="0" xfId="0" applyFont="1" applyFill="1" applyAlignment="1">
      <alignment horizontal="right"/>
    </xf>
    <xf numFmtId="2" fontId="1" fillId="0" borderId="0" xfId="0" applyNumberFormat="1" applyFont="1" applyFill="1" applyBorder="1"/>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6" fillId="0" borderId="0" xfId="0" applyNumberFormat="1" applyFont="1" applyFill="1"/>
    <xf numFmtId="2" fontId="6" fillId="0" borderId="0" xfId="0" applyNumberFormat="1" applyFont="1" applyFill="1" applyBorder="1"/>
    <xf numFmtId="0" fontId="13" fillId="0" borderId="0" xfId="0" applyFont="1" applyFill="1" applyAlignment="1"/>
    <xf numFmtId="0" fontId="0" fillId="0" borderId="0" xfId="0" applyFill="1" applyAlignment="1"/>
    <xf numFmtId="0" fontId="21" fillId="0" borderId="0" xfId="0" applyFont="1" applyFill="1" applyAlignment="1"/>
    <xf numFmtId="0" fontId="13" fillId="0" borderId="0" xfId="0" applyFont="1" applyFill="1" applyBorder="1" applyAlignment="1">
      <alignment horizontal="left"/>
    </xf>
    <xf numFmtId="170" fontId="35" fillId="0" borderId="0" xfId="0" applyNumberFormat="1" applyFont="1" applyFill="1" applyBorder="1" applyAlignment="1">
      <alignment horizontal="left" wrapText="1"/>
    </xf>
    <xf numFmtId="0" fontId="14" fillId="0" borderId="0" xfId="0" applyFont="1" applyFill="1" applyBorder="1" applyAlignment="1">
      <alignment horizontal="left"/>
    </xf>
    <xf numFmtId="0" fontId="7" fillId="0" borderId="2" xfId="0" applyFont="1" applyFill="1" applyBorder="1"/>
    <xf numFmtId="0" fontId="6" fillId="0" borderId="2" xfId="0" applyFont="1" applyFill="1" applyBorder="1"/>
    <xf numFmtId="0" fontId="6" fillId="0" borderId="2" xfId="0" applyFont="1" applyFill="1" applyBorder="1" applyAlignment="1">
      <alignment horizontal="right"/>
    </xf>
    <xf numFmtId="0" fontId="18" fillId="0" borderId="2" xfId="0" applyFont="1" applyFill="1" applyBorder="1" applyAlignment="1">
      <alignment wrapText="1"/>
    </xf>
    <xf numFmtId="0" fontId="34" fillId="0" borderId="0" xfId="0" applyFont="1" applyFill="1" applyBorder="1" applyAlignment="1">
      <alignment horizontal="left"/>
    </xf>
    <xf numFmtId="49" fontId="36" fillId="0" borderId="2" xfId="0" applyNumberFormat="1" applyFont="1" applyFill="1" applyBorder="1"/>
    <xf numFmtId="0" fontId="30" fillId="0" borderId="2" xfId="0" applyFont="1" applyFill="1" applyBorder="1"/>
    <xf numFmtId="0" fontId="4" fillId="0" borderId="3" xfId="0" applyFont="1" applyFill="1" applyBorder="1"/>
    <xf numFmtId="3" fontId="4" fillId="0" borderId="3" xfId="0" applyNumberFormat="1" applyFont="1" applyFill="1" applyBorder="1"/>
    <xf numFmtId="3" fontId="4" fillId="0" borderId="3" xfId="0" applyNumberFormat="1" applyFont="1" applyFill="1" applyBorder="1" applyAlignment="1">
      <alignment horizontal="right"/>
    </xf>
    <xf numFmtId="0" fontId="4" fillId="0" borderId="0" xfId="0" applyFont="1" applyFill="1" applyAlignment="1">
      <alignment horizontal="right"/>
    </xf>
    <xf numFmtId="0" fontId="4" fillId="0" borderId="4" xfId="0" applyFont="1" applyFill="1" applyBorder="1"/>
    <xf numFmtId="0" fontId="0" fillId="0" borderId="0" xfId="0" applyFont="1" applyFill="1"/>
    <xf numFmtId="49" fontId="2" fillId="0" borderId="0" xfId="0" applyNumberFormat="1" applyFont="1" applyFill="1" applyBorder="1"/>
    <xf numFmtId="49" fontId="0" fillId="0" borderId="0" xfId="0" applyNumberFormat="1" applyFill="1" applyBorder="1"/>
    <xf numFmtId="0" fontId="1" fillId="0" borderId="0" xfId="0" applyFont="1" applyAlignment="1">
      <alignment wrapText="1"/>
    </xf>
    <xf numFmtId="49" fontId="24" fillId="0" borderId="2" xfId="0" applyNumberFormat="1" applyFont="1" applyFill="1" applyBorder="1"/>
    <xf numFmtId="0" fontId="6" fillId="0" borderId="5" xfId="0" applyFont="1" applyFill="1" applyBorder="1"/>
    <xf numFmtId="165" fontId="7" fillId="0" borderId="0" xfId="0" applyNumberFormat="1" applyFont="1" applyFill="1"/>
    <xf numFmtId="49" fontId="21" fillId="0" borderId="0" xfId="0" applyNumberFormat="1" applyFont="1" applyFill="1" applyBorder="1"/>
    <xf numFmtId="3" fontId="4" fillId="5" borderId="0" xfId="0" applyNumberFormat="1" applyFont="1" applyFill="1" applyBorder="1"/>
    <xf numFmtId="0" fontId="4" fillId="5" borderId="0" xfId="0" applyFont="1" applyFill="1" applyBorder="1"/>
    <xf numFmtId="3" fontId="2" fillId="5" borderId="0" xfId="0" applyNumberFormat="1" applyFont="1" applyFill="1" applyBorder="1"/>
    <xf numFmtId="0" fontId="1" fillId="5" borderId="0" xfId="0" applyFont="1" applyFill="1"/>
    <xf numFmtId="0" fontId="6" fillId="5" borderId="0" xfId="0" applyFont="1" applyFill="1"/>
    <xf numFmtId="170" fontId="4" fillId="0" borderId="0" xfId="0" applyNumberFormat="1" applyFont="1" applyFill="1" applyBorder="1" applyAlignment="1">
      <alignment horizontal="left" wrapText="1" indent="2"/>
    </xf>
    <xf numFmtId="0" fontId="1" fillId="0" borderId="0" xfId="0" applyFont="1" applyFill="1" applyAlignment="1">
      <alignment horizontal="left"/>
    </xf>
    <xf numFmtId="3" fontId="4" fillId="0" borderId="0" xfId="0" applyNumberFormat="1" applyFont="1" applyFill="1" applyBorder="1" applyAlignment="1">
      <alignment horizontal="right" wrapText="1"/>
    </xf>
    <xf numFmtId="168" fontId="19" fillId="0" borderId="0" xfId="0" applyNumberFormat="1" applyFont="1" applyFill="1"/>
    <xf numFmtId="0" fontId="15" fillId="0" borderId="0" xfId="0" applyFont="1" applyFill="1" applyBorder="1" applyAlignment="1">
      <alignment horizontal="left" wrapText="1" indent="2"/>
    </xf>
    <xf numFmtId="168" fontId="4" fillId="0" borderId="2" xfId="0" applyNumberFormat="1" applyFont="1" applyFill="1" applyBorder="1"/>
    <xf numFmtId="0" fontId="2" fillId="0" borderId="2" xfId="0" applyFont="1" applyFill="1" applyBorder="1" applyAlignment="1">
      <alignment horizontal="left" wrapText="1" indent="2"/>
    </xf>
    <xf numFmtId="0" fontId="2" fillId="0" borderId="2" xfId="0" applyFont="1" applyFill="1" applyBorder="1" applyAlignment="1">
      <alignment horizontal="right" wrapText="1"/>
    </xf>
    <xf numFmtId="3" fontId="2" fillId="0" borderId="0" xfId="0" applyNumberFormat="1" applyFont="1" applyFill="1" applyBorder="1" applyAlignment="1">
      <alignment horizontal="right" wrapText="1"/>
    </xf>
    <xf numFmtId="0" fontId="19" fillId="0" borderId="0" xfId="0" applyFont="1" applyFill="1" applyBorder="1"/>
    <xf numFmtId="0" fontId="39" fillId="0" borderId="0" xfId="0" applyFont="1" applyFill="1" applyAlignment="1">
      <alignment wrapText="1"/>
    </xf>
    <xf numFmtId="3" fontId="39" fillId="0" borderId="0" xfId="0" applyNumberFormat="1" applyFont="1" applyFill="1" applyAlignment="1">
      <alignment horizontal="right"/>
    </xf>
    <xf numFmtId="3" fontId="3" fillId="0" borderId="0" xfId="0" applyNumberFormat="1" applyFont="1" applyFill="1" applyAlignment="1">
      <alignment horizontal="right"/>
    </xf>
    <xf numFmtId="4" fontId="4" fillId="0" borderId="0" xfId="0" applyNumberFormat="1" applyFont="1" applyFill="1" applyAlignment="1">
      <alignment horizontal="right"/>
    </xf>
    <xf numFmtId="165" fontId="0" fillId="0" borderId="0" xfId="0" applyNumberFormat="1"/>
    <xf numFmtId="164" fontId="6" fillId="0" borderId="0" xfId="0" applyNumberFormat="1" applyFont="1" applyFill="1" applyBorder="1" applyAlignment="1">
      <alignment horizontal="right"/>
    </xf>
    <xf numFmtId="0" fontId="2" fillId="0" borderId="0" xfId="0" applyFont="1" applyFill="1" applyAlignment="1">
      <alignment horizontal="right"/>
    </xf>
    <xf numFmtId="49" fontId="4" fillId="0" borderId="0" xfId="0" applyNumberFormat="1" applyFont="1" applyFill="1" applyBorder="1"/>
    <xf numFmtId="0" fontId="40" fillId="0" borderId="0" xfId="0" applyFont="1" applyAlignment="1">
      <alignment horizontal="right" wrapText="1"/>
    </xf>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3" fontId="4" fillId="0" borderId="0" xfId="0" applyNumberFormat="1" applyFont="1" applyFill="1" applyBorder="1" applyAlignment="1">
      <alignment horizontal="right" wrapText="1" indent="2"/>
    </xf>
    <xf numFmtId="0" fontId="0" fillId="0" borderId="0" xfId="0" applyFont="1" applyFill="1" applyBorder="1"/>
    <xf numFmtId="14" fontId="0" fillId="0" borderId="0" xfId="0" applyNumberFormat="1" applyFill="1"/>
    <xf numFmtId="0" fontId="0" fillId="0" borderId="0" xfId="0" applyFill="1"/>
    <xf numFmtId="0" fontId="1" fillId="0" borderId="0" xfId="0" applyFont="1" applyFill="1"/>
    <xf numFmtId="3" fontId="1" fillId="0" borderId="0" xfId="0" applyNumberFormat="1" applyFont="1" applyFill="1"/>
    <xf numFmtId="3" fontId="1" fillId="0" borderId="0" xfId="0" applyNumberFormat="1" applyFont="1" applyFill="1" applyBorder="1"/>
    <xf numFmtId="0" fontId="1" fillId="0" borderId="0" xfId="0" applyFont="1" applyFill="1" applyBorder="1"/>
    <xf numFmtId="0" fontId="0" fillId="6" borderId="0" xfId="0" applyFill="1"/>
    <xf numFmtId="0" fontId="1" fillId="0" borderId="0" xfId="0" applyFont="1" applyFill="1" applyBorder="1" applyAlignment="1">
      <alignment horizontal="left" wrapText="1" indent="2"/>
    </xf>
    <xf numFmtId="0" fontId="2" fillId="6" borderId="0" xfId="0" applyFont="1" applyFill="1" applyAlignment="1">
      <alignment horizontal="right"/>
    </xf>
    <xf numFmtId="0" fontId="7" fillId="6" borderId="0" xfId="0" applyFont="1" applyFill="1"/>
    <xf numFmtId="3" fontId="7" fillId="6" borderId="0" xfId="0" applyNumberFormat="1" applyFont="1" applyFill="1" applyBorder="1" applyAlignment="1">
      <alignment horizontal="right"/>
    </xf>
    <xf numFmtId="3" fontId="6" fillId="6" borderId="0" xfId="0" applyNumberFormat="1" applyFont="1" applyFill="1" applyBorder="1" applyAlignment="1">
      <alignment horizontal="right"/>
    </xf>
    <xf numFmtId="3" fontId="2" fillId="6" borderId="0" xfId="0" applyNumberFormat="1" applyFont="1" applyFill="1" applyBorder="1" applyAlignment="1">
      <alignment horizontal="right"/>
    </xf>
    <xf numFmtId="0" fontId="1" fillId="6" borderId="0" xfId="0" applyFont="1" applyFill="1"/>
    <xf numFmtId="3" fontId="1" fillId="6" borderId="0" xfId="0" applyNumberFormat="1" applyFont="1" applyFill="1" applyBorder="1" applyAlignment="1">
      <alignment horizontal="right"/>
    </xf>
    <xf numFmtId="3" fontId="1" fillId="6" borderId="0" xfId="0" applyNumberFormat="1" applyFont="1" applyFill="1" applyAlignment="1">
      <alignment horizontal="right"/>
    </xf>
    <xf numFmtId="3" fontId="4" fillId="6" borderId="0" xfId="0" applyNumberFormat="1" applyFont="1" applyFill="1" applyAlignment="1">
      <alignment horizontal="right"/>
    </xf>
    <xf numFmtId="164" fontId="1" fillId="6" borderId="0" xfId="0" applyNumberFormat="1" applyFont="1" applyFill="1" applyBorder="1" applyAlignment="1">
      <alignment horizontal="right"/>
    </xf>
    <xf numFmtId="2" fontId="1" fillId="6" borderId="0" xfId="0" applyNumberFormat="1" applyFont="1" applyFill="1" applyBorder="1" applyAlignment="1">
      <alignment horizontal="right"/>
    </xf>
    <xf numFmtId="165" fontId="1" fillId="6" borderId="0" xfId="0" applyNumberFormat="1" applyFont="1" applyFill="1" applyBorder="1" applyAlignment="1">
      <alignment horizontal="right"/>
    </xf>
    <xf numFmtId="0" fontId="6" fillId="6" borderId="2" xfId="0" applyFont="1" applyFill="1" applyBorder="1" applyAlignment="1">
      <alignment horizontal="right"/>
    </xf>
    <xf numFmtId="0" fontId="2" fillId="6" borderId="2" xfId="0" applyFont="1" applyFill="1" applyBorder="1" applyAlignment="1">
      <alignment horizontal="right"/>
    </xf>
    <xf numFmtId="166" fontId="6" fillId="6" borderId="0" xfId="20" applyNumberFormat="1" applyFont="1" applyFill="1" applyBorder="1" applyAlignment="1">
      <alignment horizontal="right"/>
    </xf>
    <xf numFmtId="49" fontId="2" fillId="6" borderId="0" xfId="0" applyNumberFormat="1" applyFont="1" applyFill="1" applyBorder="1" applyAlignment="1">
      <alignment horizontal="right" wrapText="1"/>
    </xf>
    <xf numFmtId="3" fontId="4" fillId="6" borderId="0" xfId="0" applyNumberFormat="1" applyFont="1" applyFill="1" applyBorder="1"/>
    <xf numFmtId="4" fontId="4" fillId="6" borderId="0" xfId="0" applyNumberFormat="1" applyFont="1" applyFill="1" applyBorder="1"/>
    <xf numFmtId="0" fontId="1" fillId="6" borderId="0" xfId="0" applyFont="1" applyFill="1" applyAlignment="1">
      <alignment horizontal="center"/>
    </xf>
    <xf numFmtId="164" fontId="7" fillId="6" borderId="0" xfId="0" applyNumberFormat="1" applyFont="1" applyFill="1" applyBorder="1" applyAlignment="1">
      <alignment horizontal="right"/>
    </xf>
    <xf numFmtId="2" fontId="7" fillId="6" borderId="0" xfId="0" applyNumberFormat="1" applyFont="1" applyFill="1" applyBorder="1" applyAlignment="1">
      <alignment horizontal="right"/>
    </xf>
    <xf numFmtId="165" fontId="7" fillId="6" borderId="0" xfId="0" applyNumberFormat="1" applyFont="1" applyFill="1" applyBorder="1" applyAlignment="1">
      <alignment horizontal="right"/>
    </xf>
    <xf numFmtId="3" fontId="7" fillId="6" borderId="0" xfId="0" applyNumberFormat="1" applyFont="1" applyFill="1"/>
    <xf numFmtId="4" fontId="7" fillId="6" borderId="0" xfId="0" applyNumberFormat="1" applyFont="1" applyFill="1"/>
    <xf numFmtId="3" fontId="7" fillId="6" borderId="0" xfId="0" applyNumberFormat="1" applyFont="1" applyFill="1" applyAlignment="1">
      <alignment horizontal="right"/>
    </xf>
    <xf numFmtId="3" fontId="6" fillId="6" borderId="0" xfId="0" applyNumberFormat="1" applyFont="1" applyFill="1" applyAlignment="1">
      <alignment horizontal="right"/>
    </xf>
    <xf numFmtId="3" fontId="6" fillId="6" borderId="0" xfId="0" applyNumberFormat="1" applyFont="1" applyFill="1"/>
    <xf numFmtId="164" fontId="6" fillId="6" borderId="0" xfId="0" applyNumberFormat="1" applyFont="1" applyFill="1" applyBorder="1" applyAlignment="1">
      <alignment horizontal="right"/>
    </xf>
    <xf numFmtId="3" fontId="4" fillId="6" borderId="0" xfId="0" applyNumberFormat="1" applyFont="1" applyFill="1" applyBorder="1" applyAlignment="1">
      <alignment horizontal="right"/>
    </xf>
    <xf numFmtId="3" fontId="1" fillId="6" borderId="0" xfId="0" applyNumberFormat="1" applyFont="1" applyFill="1"/>
    <xf numFmtId="164" fontId="4" fillId="6" borderId="0" xfId="0" applyNumberFormat="1" applyFont="1" applyFill="1" applyBorder="1" applyAlignment="1">
      <alignment horizontal="right"/>
    </xf>
    <xf numFmtId="4" fontId="4" fillId="6" borderId="0" xfId="0" applyNumberFormat="1" applyFont="1" applyFill="1" applyBorder="1" applyAlignment="1">
      <alignment horizontal="right"/>
    </xf>
    <xf numFmtId="0" fontId="6" fillId="6" borderId="2" xfId="0" applyFont="1" applyFill="1" applyBorder="1"/>
    <xf numFmtId="3" fontId="4" fillId="6" borderId="0" xfId="0" applyNumberFormat="1" applyFont="1" applyFill="1"/>
    <xf numFmtId="166" fontId="4" fillId="6" borderId="0" xfId="20" applyNumberFormat="1" applyFont="1" applyFill="1"/>
    <xf numFmtId="3" fontId="4" fillId="6" borderId="0" xfId="0" quotePrefix="1" applyNumberFormat="1" applyFont="1" applyFill="1"/>
    <xf numFmtId="3" fontId="4" fillId="6" borderId="2" xfId="0" applyNumberFormat="1" applyFont="1" applyFill="1" applyBorder="1"/>
    <xf numFmtId="164" fontId="4" fillId="6" borderId="2" xfId="0" applyNumberFormat="1" applyFont="1" applyFill="1" applyBorder="1"/>
    <xf numFmtId="164" fontId="4" fillId="6" borderId="0" xfId="0" applyNumberFormat="1" applyFont="1" applyFill="1"/>
    <xf numFmtId="164" fontId="4" fillId="6" borderId="0" xfId="0" applyNumberFormat="1" applyFont="1" applyFill="1" applyBorder="1"/>
    <xf numFmtId="4" fontId="4" fillId="6" borderId="0" xfId="0" applyNumberFormat="1" applyFont="1" applyFill="1"/>
    <xf numFmtId="4" fontId="4" fillId="6" borderId="0" xfId="0" applyNumberFormat="1" applyFont="1" applyFill="1" applyAlignment="1">
      <alignment horizontal="right"/>
    </xf>
    <xf numFmtId="4" fontId="4" fillId="6" borderId="2" xfId="0" applyNumberFormat="1" applyFont="1" applyFill="1" applyBorder="1"/>
    <xf numFmtId="3" fontId="1" fillId="6" borderId="2" xfId="0" applyNumberFormat="1" applyFont="1" applyFill="1" applyBorder="1"/>
    <xf numFmtId="4" fontId="1" fillId="0" borderId="0" xfId="0" applyNumberFormat="1" applyFont="1" applyFill="1" applyAlignment="1">
      <alignment horizontal="center"/>
    </xf>
    <xf numFmtId="0" fontId="7" fillId="6" borderId="0" xfId="0" applyFont="1" applyFill="1" applyBorder="1" applyAlignment="1">
      <alignment horizontal="right"/>
    </xf>
    <xf numFmtId="4" fontId="7" fillId="6" borderId="0" xfId="0" applyNumberFormat="1" applyFont="1" applyFill="1" applyBorder="1" applyAlignment="1">
      <alignment horizontal="right"/>
    </xf>
    <xf numFmtId="165" fontId="7" fillId="6" borderId="0" xfId="0" applyNumberFormat="1" applyFont="1" applyFill="1"/>
    <xf numFmtId="3" fontId="2" fillId="6" borderId="0" xfId="0" applyNumberFormat="1" applyFont="1" applyFill="1" applyAlignment="1">
      <alignment horizontal="right"/>
    </xf>
    <xf numFmtId="1" fontId="7" fillId="6" borderId="0" xfId="0" applyNumberFormat="1" applyFont="1" applyFill="1" applyBorder="1" applyAlignment="1">
      <alignment horizontal="right"/>
    </xf>
    <xf numFmtId="0" fontId="2" fillId="6" borderId="0" xfId="0" applyFont="1" applyFill="1" applyBorder="1"/>
    <xf numFmtId="0" fontId="21" fillId="6" borderId="0" xfId="0" applyFont="1" applyFill="1" applyBorder="1" applyAlignment="1">
      <alignment horizontal="right"/>
    </xf>
    <xf numFmtId="3" fontId="2" fillId="6" borderId="0" xfId="0" applyNumberFormat="1" applyFont="1" applyFill="1"/>
    <xf numFmtId="3" fontId="0" fillId="0" borderId="0" xfId="0" applyNumberFormat="1"/>
    <xf numFmtId="0" fontId="1" fillId="0" borderId="3" xfId="0" applyFont="1" applyFill="1" applyBorder="1" applyAlignment="1">
      <alignment horizontal="left"/>
    </xf>
    <xf numFmtId="3" fontId="1" fillId="0" borderId="3" xfId="0" applyNumberFormat="1" applyFont="1" applyFill="1" applyBorder="1"/>
    <xf numFmtId="3" fontId="1" fillId="0" borderId="3" xfId="0" applyNumberFormat="1" applyFont="1" applyFill="1" applyBorder="1" applyAlignment="1">
      <alignment horizontal="right"/>
    </xf>
    <xf numFmtId="3" fontId="14" fillId="0" borderId="0" xfId="0" applyNumberFormat="1" applyFont="1" applyFill="1"/>
    <xf numFmtId="2" fontId="6" fillId="6" borderId="0" xfId="0" applyNumberFormat="1" applyFont="1" applyFill="1" applyBorder="1"/>
    <xf numFmtId="0" fontId="21" fillId="6" borderId="0" xfId="0" applyFont="1" applyFill="1" applyAlignment="1"/>
  </cellXfs>
  <cellStyles count="47">
    <cellStyle name="Comma 2" xfId="22"/>
    <cellStyle name="Grey" xfId="1"/>
    <cellStyle name="Hyperlänk" xfId="2" builtinId="8"/>
    <cellStyle name="Input [yellow]" xfId="3"/>
    <cellStyle name="Neutral" xfId="4" builtinId="28" customBuiltin="1"/>
    <cellStyle name="Normal" xfId="0" builtinId="0"/>
    <cellStyle name="Normal - Style1" xfId="5"/>
    <cellStyle name="Normal 10" xfId="31"/>
    <cellStyle name="Normal 11" xfId="32"/>
    <cellStyle name="Normal 12" xfId="33"/>
    <cellStyle name="Normal 13" xfId="34"/>
    <cellStyle name="Normal 14" xfId="35"/>
    <cellStyle name="Normal 15" xfId="36"/>
    <cellStyle name="Normal 16" xfId="25"/>
    <cellStyle name="Normal 17" xfId="37"/>
    <cellStyle name="Normal 18" xfId="38"/>
    <cellStyle name="Normal 19" xfId="39"/>
    <cellStyle name="Normal 2" xfId="6"/>
    <cellStyle name="Normal 20" xfId="40"/>
    <cellStyle name="Normal 21" xfId="41"/>
    <cellStyle name="Normal 22" xfId="42"/>
    <cellStyle name="Normal 23" xfId="43"/>
    <cellStyle name="Normal 24" xfId="44"/>
    <cellStyle name="Normal 25" xfId="45"/>
    <cellStyle name="Normal 26" xfId="46"/>
    <cellStyle name="Normal 3" xfId="24"/>
    <cellStyle name="Normal 4" xfId="23"/>
    <cellStyle name="Normal 5" xfId="26"/>
    <cellStyle name="Normal 6" xfId="27"/>
    <cellStyle name="Normal 7" xfId="28"/>
    <cellStyle name="Normal 8" xfId="29"/>
    <cellStyle name="Normal 9" xfId="30"/>
    <cellStyle name="Percent [2]" xfId="7"/>
    <cellStyle name="Percent 10" xfId="8"/>
    <cellStyle name="Percent 11" xfId="9"/>
    <cellStyle name="Percent 12" xfId="10"/>
    <cellStyle name="Percent 13" xfId="11"/>
    <cellStyle name="Percent 2" xfId="12"/>
    <cellStyle name="Percent 3" xfId="13"/>
    <cellStyle name="Percent 4" xfId="14"/>
    <cellStyle name="Percent 5" xfId="15"/>
    <cellStyle name="Percent 6" xfId="16"/>
    <cellStyle name="Percent 7" xfId="17"/>
    <cellStyle name="Percent 8" xfId="18"/>
    <cellStyle name="Percent 9" xfId="19"/>
    <cellStyle name="Procent" xfId="20" builtinId="5"/>
    <cellStyle name="Times New Roman"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theme" Target="theme/theme1.xml"/><Relationship Id="rId43" Type="http://schemas.openxmlformats.org/officeDocument/2006/relationships/styles" Target="styles.xml"/><Relationship Id="rId44" Type="http://schemas.openxmlformats.org/officeDocument/2006/relationships/sharedStrings" Target="sharedStrings.xml"/><Relationship Id="rId4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3</xdr:row>
      <xdr:rowOff>76200</xdr:rowOff>
    </xdr:to>
    <xdr:sp macro="" textlink="">
      <xdr:nvSpPr>
        <xdr:cNvPr id="3073" name="Text Box 1"/>
        <xdr:cNvSpPr txBox="1">
          <a:spLocks noChangeArrowheads="1"/>
        </xdr:cNvSpPr>
      </xdr:nvSpPr>
      <xdr:spPr bwMode="auto">
        <a:xfrm>
          <a:off x="8877300" y="390525"/>
          <a:ext cx="0" cy="238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Till Intellecta: Notera att på svenska är tusentalsavgränsare punkt och decimaltecken komma. På engelska är det tvärtom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D50"/>
  <sheetViews>
    <sheetView tabSelected="1" workbookViewId="0">
      <selection activeCell="B1" sqref="B1"/>
    </sheetView>
  </sheetViews>
  <sheetFormatPr baseColWidth="10" defaultColWidth="8.83203125" defaultRowHeight="12" x14ac:dyDescent="0"/>
  <cols>
    <col min="1" max="1" width="10.6640625" style="103" customWidth="1"/>
    <col min="2" max="2" width="15.6640625" style="103" customWidth="1"/>
    <col min="3" max="3" width="49.1640625" style="103" customWidth="1"/>
    <col min="4" max="4" width="26.5" style="103" customWidth="1"/>
    <col min="5" max="16384" width="8.83203125" style="103"/>
  </cols>
  <sheetData>
    <row r="1" spans="2:4" ht="17">
      <c r="B1" s="191" t="s">
        <v>377</v>
      </c>
      <c r="C1" s="191" t="s">
        <v>377</v>
      </c>
    </row>
    <row r="2" spans="2:4">
      <c r="C2" s="192" t="s">
        <v>378</v>
      </c>
    </row>
    <row r="3" spans="2:4">
      <c r="C3" s="193" t="s">
        <v>176</v>
      </c>
    </row>
    <row r="4" spans="2:4" s="247" customFormat="1">
      <c r="C4" s="313" t="s">
        <v>625</v>
      </c>
    </row>
    <row r="5" spans="2:4">
      <c r="D5" s="168" t="s">
        <v>534</v>
      </c>
    </row>
    <row r="6" spans="2:4">
      <c r="C6" s="104" t="s">
        <v>379</v>
      </c>
      <c r="D6" s="103">
        <v>2007</v>
      </c>
    </row>
    <row r="7" spans="2:4">
      <c r="C7" s="252" t="s">
        <v>395</v>
      </c>
      <c r="D7" s="103">
        <v>2007</v>
      </c>
    </row>
    <row r="8" spans="2:4">
      <c r="C8" s="103" t="s">
        <v>396</v>
      </c>
      <c r="D8" s="103">
        <v>2007</v>
      </c>
    </row>
    <row r="9" spans="2:4">
      <c r="C9" s="103" t="s">
        <v>380</v>
      </c>
      <c r="D9" s="103">
        <v>2007</v>
      </c>
    </row>
    <row r="10" spans="2:4">
      <c r="C10" s="252" t="s">
        <v>397</v>
      </c>
      <c r="D10" s="103">
        <v>2007</v>
      </c>
    </row>
    <row r="11" spans="2:4">
      <c r="C11" s="252" t="s">
        <v>381</v>
      </c>
      <c r="D11" s="103">
        <v>2007</v>
      </c>
    </row>
    <row r="12" spans="2:4">
      <c r="C12" s="252" t="s">
        <v>398</v>
      </c>
      <c r="D12" s="103">
        <v>2007</v>
      </c>
    </row>
    <row r="13" spans="2:4">
      <c r="C13" s="252" t="s">
        <v>382</v>
      </c>
      <c r="D13" s="103">
        <v>2007</v>
      </c>
    </row>
    <row r="14" spans="2:4">
      <c r="C14" s="252" t="s">
        <v>383</v>
      </c>
      <c r="D14" s="103">
        <v>2009</v>
      </c>
    </row>
    <row r="15" spans="2:4">
      <c r="C15" s="252" t="s">
        <v>384</v>
      </c>
      <c r="D15" s="103">
        <v>2010</v>
      </c>
    </row>
    <row r="16" spans="2:4">
      <c r="C16" s="252" t="s">
        <v>385</v>
      </c>
      <c r="D16" s="103">
        <v>2007</v>
      </c>
    </row>
    <row r="17" spans="3:4">
      <c r="C17" s="252" t="s">
        <v>320</v>
      </c>
      <c r="D17" s="103">
        <v>2007</v>
      </c>
    </row>
    <row r="19" spans="3:4">
      <c r="C19" s="104" t="s">
        <v>386</v>
      </c>
    </row>
    <row r="20" spans="3:4">
      <c r="C20" s="252" t="s">
        <v>399</v>
      </c>
      <c r="D20" s="103">
        <v>2000</v>
      </c>
    </row>
    <row r="21" spans="3:4">
      <c r="C21" s="103" t="s">
        <v>424</v>
      </c>
      <c r="D21" s="106">
        <v>2000</v>
      </c>
    </row>
    <row r="22" spans="3:4">
      <c r="C22" s="103" t="s">
        <v>416</v>
      </c>
      <c r="D22" s="106">
        <v>2004</v>
      </c>
    </row>
    <row r="23" spans="3:4">
      <c r="C23" s="252" t="s">
        <v>400</v>
      </c>
      <c r="D23" s="103">
        <v>1997</v>
      </c>
    </row>
    <row r="24" spans="3:4">
      <c r="C24" s="252" t="s">
        <v>387</v>
      </c>
      <c r="D24" s="103">
        <v>1997</v>
      </c>
    </row>
    <row r="25" spans="3:4">
      <c r="C25" s="252" t="s">
        <v>436</v>
      </c>
      <c r="D25" s="103">
        <v>2006</v>
      </c>
    </row>
    <row r="26" spans="3:4">
      <c r="C26" s="252" t="s">
        <v>568</v>
      </c>
      <c r="D26" s="103">
        <v>2006</v>
      </c>
    </row>
    <row r="27" spans="3:4">
      <c r="C27" s="252" t="s">
        <v>565</v>
      </c>
      <c r="D27" s="103">
        <v>2006</v>
      </c>
    </row>
    <row r="28" spans="3:4">
      <c r="C28" s="252" t="s">
        <v>566</v>
      </c>
      <c r="D28" s="103">
        <v>2006</v>
      </c>
    </row>
    <row r="29" spans="3:4">
      <c r="C29" s="252" t="s">
        <v>564</v>
      </c>
      <c r="D29" s="103">
        <v>2006</v>
      </c>
    </row>
    <row r="30" spans="3:4">
      <c r="C30" s="252" t="s">
        <v>567</v>
      </c>
      <c r="D30" s="103">
        <v>2006</v>
      </c>
    </row>
    <row r="31" spans="3:4">
      <c r="C31" s="252" t="s">
        <v>438</v>
      </c>
      <c r="D31" s="103">
        <v>2006</v>
      </c>
    </row>
    <row r="32" spans="3:4">
      <c r="C32" s="252" t="s">
        <v>437</v>
      </c>
      <c r="D32" s="103">
        <v>2005</v>
      </c>
    </row>
    <row r="33" spans="3:4">
      <c r="C33" s="103" t="s">
        <v>434</v>
      </c>
      <c r="D33" s="103">
        <v>2004</v>
      </c>
    </row>
    <row r="34" spans="3:4">
      <c r="C34" s="103" t="s">
        <v>265</v>
      </c>
      <c r="D34" s="103">
        <v>1999</v>
      </c>
    </row>
    <row r="35" spans="3:4">
      <c r="C35" s="103" t="s">
        <v>388</v>
      </c>
      <c r="D35" s="103">
        <v>1999</v>
      </c>
    </row>
    <row r="36" spans="3:4">
      <c r="C36" s="103" t="s">
        <v>423</v>
      </c>
      <c r="D36" s="103">
        <v>1998</v>
      </c>
    </row>
    <row r="37" spans="3:4">
      <c r="C37" s="103" t="s">
        <v>389</v>
      </c>
      <c r="D37" s="103">
        <v>1998</v>
      </c>
    </row>
    <row r="39" spans="3:4">
      <c r="C39" s="104" t="s">
        <v>390</v>
      </c>
    </row>
    <row r="40" spans="3:4">
      <c r="C40" s="252" t="s">
        <v>320</v>
      </c>
      <c r="D40" s="106">
        <v>2007</v>
      </c>
    </row>
    <row r="41" spans="3:4">
      <c r="C41" s="252" t="s">
        <v>391</v>
      </c>
      <c r="D41" s="103">
        <v>2001</v>
      </c>
    </row>
    <row r="42" spans="3:4">
      <c r="C42" s="103" t="s">
        <v>484</v>
      </c>
      <c r="D42" s="106">
        <v>2008</v>
      </c>
    </row>
    <row r="43" spans="3:4">
      <c r="C43" s="103" t="s">
        <v>312</v>
      </c>
      <c r="D43" s="106">
        <v>2007</v>
      </c>
    </row>
    <row r="45" spans="3:4">
      <c r="C45" s="104"/>
    </row>
    <row r="47" spans="3:4" ht="14.25" customHeight="1"/>
    <row r="48" spans="3:4">
      <c r="C48" s="104"/>
    </row>
    <row r="49" spans="3:3">
      <c r="C49" s="17"/>
    </row>
    <row r="50" spans="3:3">
      <c r="C50" s="17"/>
    </row>
  </sheetData>
  <phoneticPr fontId="0" type="noConversion"/>
  <pageMargins left="0.74803149606299213" right="0.74803149606299213" top="0.98425196850393704" bottom="0.98425196850393704" header="0.51181102362204722" footer="0.51181102362204722"/>
  <pageSetup paperSize="9" scale="81" orientation="landscape"/>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F21"/>
  <sheetViews>
    <sheetView view="pageBreakPreview" zoomScale="80" zoomScaleSheetLayoutView="80" workbookViewId="0">
      <pane xSplit="5" ySplit="4" topLeftCell="N5" activePane="bottomRight" state="frozen"/>
      <selection pane="topRight" activeCell="F1" sqref="F1"/>
      <selection pane="bottomLeft" activeCell="A5" sqref="A5"/>
      <selection pane="bottomRight" activeCell="T26" sqref="T26"/>
    </sheetView>
  </sheetViews>
  <sheetFormatPr baseColWidth="10" defaultColWidth="8.83203125" defaultRowHeight="12" x14ac:dyDescent="0"/>
  <cols>
    <col min="1" max="1" width="18" hidden="1" customWidth="1"/>
    <col min="2" max="3" width="0" hidden="1" customWidth="1"/>
    <col min="4" max="4" width="26.83203125" hidden="1" customWidth="1"/>
    <col min="5" max="5" width="40" bestFit="1" customWidth="1"/>
    <col min="6" max="6" width="12" bestFit="1" customWidth="1"/>
    <col min="7" max="9" width="12.5" bestFit="1" customWidth="1"/>
    <col min="10" max="10" width="11.5" bestFit="1" customWidth="1"/>
    <col min="11" max="13" width="12" bestFit="1" customWidth="1"/>
    <col min="14" max="14" width="11.6640625" customWidth="1"/>
    <col min="15" max="17" width="10.5" bestFit="1" customWidth="1"/>
    <col min="18" max="18" width="10.5" customWidth="1"/>
    <col min="19" max="19" width="11.1640625" bestFit="1" customWidth="1"/>
    <col min="22" max="23" width="8.83203125" bestFit="1" customWidth="1"/>
    <col min="25" max="25" width="8.83203125" bestFit="1" customWidth="1"/>
  </cols>
  <sheetData>
    <row r="1" spans="1:32" ht="23">
      <c r="A1" s="114">
        <f>+'Income_statement-Q'!A1</f>
        <v>41306</v>
      </c>
      <c r="B1" s="115" t="s">
        <v>175</v>
      </c>
      <c r="C1" s="116"/>
      <c r="D1" s="117" t="str">
        <f>Company</f>
        <v>AB Electrolux</v>
      </c>
      <c r="E1" s="117" t="str">
        <f>Company</f>
        <v>AB Electrolux</v>
      </c>
      <c r="F1" s="108"/>
      <c r="G1" s="108"/>
    </row>
    <row r="2" spans="1:32">
      <c r="A2" s="118"/>
      <c r="B2" s="115" t="s">
        <v>177</v>
      </c>
      <c r="C2" s="116"/>
      <c r="D2" s="119">
        <f>A1</f>
        <v>41306</v>
      </c>
      <c r="E2" s="120">
        <f>A1</f>
        <v>41306</v>
      </c>
      <c r="F2" s="108"/>
      <c r="G2" s="108"/>
    </row>
    <row r="3" spans="1:32" ht="22">
      <c r="A3" s="118"/>
      <c r="B3" s="115" t="s">
        <v>178</v>
      </c>
      <c r="C3" s="116" t="s">
        <v>179</v>
      </c>
      <c r="D3" s="121" t="s">
        <v>180</v>
      </c>
      <c r="E3" s="121" t="s">
        <v>181</v>
      </c>
      <c r="F3" s="108"/>
      <c r="G3" s="108"/>
    </row>
    <row r="4" spans="1:32">
      <c r="A4" s="40" t="s">
        <v>41</v>
      </c>
      <c r="B4" s="115" t="s">
        <v>182</v>
      </c>
      <c r="C4" s="40"/>
      <c r="D4" s="146" t="s">
        <v>540</v>
      </c>
      <c r="E4" s="146" t="s">
        <v>541</v>
      </c>
      <c r="F4" s="108"/>
      <c r="G4" s="108"/>
    </row>
    <row r="5" spans="1:32">
      <c r="A5" s="40"/>
      <c r="B5" s="115" t="s">
        <v>184</v>
      </c>
      <c r="C5" s="40" t="s">
        <v>339</v>
      </c>
      <c r="D5" s="34"/>
      <c r="E5" s="34"/>
      <c r="F5" s="108"/>
      <c r="G5" s="108"/>
      <c r="V5" s="272" t="s">
        <v>619</v>
      </c>
      <c r="W5" s="272" t="s">
        <v>619</v>
      </c>
      <c r="X5" s="272" t="s">
        <v>619</v>
      </c>
      <c r="Y5" s="272" t="s">
        <v>619</v>
      </c>
    </row>
    <row r="6" spans="1:32">
      <c r="A6" s="29" t="s">
        <v>42</v>
      </c>
      <c r="B6" s="115" t="s">
        <v>183</v>
      </c>
      <c r="C6" s="116" t="s">
        <v>339</v>
      </c>
      <c r="D6" s="29"/>
      <c r="E6" s="90" t="s">
        <v>38</v>
      </c>
      <c r="F6" s="125" t="s">
        <v>559</v>
      </c>
      <c r="G6" s="125" t="s">
        <v>560</v>
      </c>
      <c r="H6" s="125" t="s">
        <v>561</v>
      </c>
      <c r="I6" s="125" t="s">
        <v>562</v>
      </c>
      <c r="J6" s="125" t="s">
        <v>555</v>
      </c>
      <c r="K6" s="125" t="s">
        <v>556</v>
      </c>
      <c r="L6" s="125" t="s">
        <v>557</v>
      </c>
      <c r="M6" s="125" t="s">
        <v>563</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2">
      <c r="A7" s="108" t="s">
        <v>43</v>
      </c>
      <c r="B7" s="108"/>
      <c r="C7" s="108"/>
      <c r="D7" s="108"/>
      <c r="E7" s="108" t="s">
        <v>37</v>
      </c>
      <c r="F7" s="108"/>
      <c r="G7" s="108"/>
      <c r="N7" s="108"/>
      <c r="O7" s="108"/>
      <c r="P7" s="108"/>
      <c r="Q7" s="108"/>
      <c r="R7" s="108"/>
      <c r="S7" s="108"/>
      <c r="T7" s="108"/>
      <c r="U7" s="108"/>
      <c r="V7" s="252"/>
      <c r="W7" s="252"/>
      <c r="X7" s="252"/>
      <c r="Y7" s="252"/>
    </row>
    <row r="8" spans="1:32">
      <c r="A8" s="108" t="s">
        <v>43</v>
      </c>
      <c r="B8" s="108" t="s">
        <v>46</v>
      </c>
      <c r="C8" s="108"/>
      <c r="D8" s="108"/>
      <c r="E8" s="109" t="s">
        <v>457</v>
      </c>
      <c r="F8" s="108">
        <v>9680</v>
      </c>
      <c r="G8" s="108">
        <v>9634</v>
      </c>
      <c r="H8">
        <v>10507</v>
      </c>
      <c r="I8">
        <v>10679</v>
      </c>
      <c r="J8" s="2">
        <v>8921</v>
      </c>
      <c r="K8" s="2">
        <v>8603</v>
      </c>
      <c r="L8" s="2">
        <v>9395</v>
      </c>
      <c r="M8" s="2">
        <v>9677</v>
      </c>
      <c r="N8" s="2">
        <v>7656</v>
      </c>
      <c r="O8" s="2">
        <v>7660</v>
      </c>
      <c r="P8" s="2">
        <v>8964</v>
      </c>
      <c r="Q8" s="2">
        <v>9749</v>
      </c>
      <c r="R8" s="2">
        <v>8265</v>
      </c>
      <c r="S8" s="2">
        <v>8216</v>
      </c>
      <c r="T8" s="2">
        <v>8581</v>
      </c>
      <c r="U8" s="2">
        <v>9216</v>
      </c>
      <c r="V8" s="256">
        <f>+'Business_areas-Q'!V9</f>
        <v>8265</v>
      </c>
      <c r="W8" s="256">
        <f>+'Business_areas-Q'!W9</f>
        <v>8216</v>
      </c>
      <c r="X8" s="256">
        <f>+'Business_areas-Q'!X9</f>
        <v>8581</v>
      </c>
      <c r="Y8" s="256">
        <f>+'Business_areas-Q'!Y9</f>
        <v>9216</v>
      </c>
      <c r="AB8" s="307"/>
      <c r="AC8" s="307"/>
      <c r="AD8" s="307"/>
      <c r="AE8" s="307"/>
      <c r="AF8" s="307"/>
    </row>
    <row r="9" spans="1:32">
      <c r="A9" s="108" t="s">
        <v>43</v>
      </c>
      <c r="B9" s="108" t="s">
        <v>341</v>
      </c>
      <c r="C9" s="108"/>
      <c r="D9" s="108"/>
      <c r="E9" s="211" t="s">
        <v>17</v>
      </c>
      <c r="F9" s="108">
        <v>112</v>
      </c>
      <c r="G9" s="108">
        <v>255</v>
      </c>
      <c r="H9">
        <v>903</v>
      </c>
      <c r="I9">
        <v>642</v>
      </c>
      <c r="J9" s="2">
        <v>499</v>
      </c>
      <c r="K9" s="2">
        <v>453</v>
      </c>
      <c r="L9" s="2">
        <v>898</v>
      </c>
      <c r="M9" s="2">
        <v>447</v>
      </c>
      <c r="N9" s="2">
        <v>311</v>
      </c>
      <c r="O9" s="2">
        <v>156</v>
      </c>
      <c r="P9" s="2">
        <v>444</v>
      </c>
      <c r="Q9" s="2">
        <v>-202</v>
      </c>
      <c r="R9" s="2">
        <v>281</v>
      </c>
      <c r="S9" s="2">
        <v>215</v>
      </c>
      <c r="T9" s="2">
        <v>303</v>
      </c>
      <c r="U9" s="2">
        <v>343</v>
      </c>
      <c r="V9" s="256">
        <f>+'Business_areas-Q'!V10</f>
        <v>271</v>
      </c>
      <c r="W9" s="256">
        <f>+'Business_areas-Q'!W10</f>
        <v>205</v>
      </c>
      <c r="X9" s="256">
        <f>+'Business_areas-Q'!X10</f>
        <v>294</v>
      </c>
      <c r="Y9" s="256">
        <f>+'Business_areas-Q'!Y10</f>
        <v>335</v>
      </c>
      <c r="AB9" s="307"/>
      <c r="AC9" s="307"/>
      <c r="AD9" s="307"/>
      <c r="AE9" s="307"/>
      <c r="AF9" s="307"/>
    </row>
    <row r="10" spans="1:32">
      <c r="A10" s="108" t="s">
        <v>43</v>
      </c>
      <c r="B10" s="108" t="s">
        <v>46</v>
      </c>
      <c r="C10" s="108" t="s">
        <v>393</v>
      </c>
      <c r="D10" s="108"/>
      <c r="E10" s="109" t="s">
        <v>145</v>
      </c>
      <c r="F10" s="215">
        <v>1.2</v>
      </c>
      <c r="G10" s="215">
        <v>2.6</v>
      </c>
      <c r="H10" s="236">
        <v>8.6</v>
      </c>
      <c r="I10" s="236">
        <v>6</v>
      </c>
      <c r="J10" s="3">
        <v>5.6</v>
      </c>
      <c r="K10" s="3">
        <v>5.3</v>
      </c>
      <c r="L10" s="3">
        <v>9.6</v>
      </c>
      <c r="M10" s="3">
        <v>4.5999999999999996</v>
      </c>
      <c r="N10" s="3">
        <v>4.0621734587251828</v>
      </c>
      <c r="O10" s="3">
        <v>2.0365535248041775</v>
      </c>
      <c r="P10" s="3">
        <v>4.9531459170013381</v>
      </c>
      <c r="Q10" s="3">
        <v>-2.0720073853728587</v>
      </c>
      <c r="R10" s="3">
        <v>3.3998790078644889</v>
      </c>
      <c r="S10" s="3">
        <v>2.6168451801363193</v>
      </c>
      <c r="T10" s="3">
        <v>3.5310569863652255</v>
      </c>
      <c r="U10" s="3">
        <v>3.7217881944444446</v>
      </c>
      <c r="V10" s="273">
        <f>+'Business_areas-Q'!V11</f>
        <v>3.2788868723532967</v>
      </c>
      <c r="W10" s="273">
        <f>+'Business_areas-Q'!W11</f>
        <v>2.4951314508276532</v>
      </c>
      <c r="X10" s="273">
        <f>+'Business_areas-Q'!X11</f>
        <v>3.4261741055821</v>
      </c>
      <c r="Y10" s="273">
        <f>+'Business_areas-Q'!Y11</f>
        <v>3.6349826388888888</v>
      </c>
      <c r="AB10" s="307"/>
      <c r="AC10" s="307"/>
      <c r="AD10" s="307"/>
      <c r="AE10" s="307"/>
      <c r="AF10" s="307"/>
    </row>
    <row r="11" spans="1:32">
      <c r="A11" s="108" t="s">
        <v>43</v>
      </c>
      <c r="B11" s="108" t="s">
        <v>46</v>
      </c>
      <c r="C11" s="108" t="s">
        <v>393</v>
      </c>
      <c r="D11" s="108"/>
      <c r="E11" s="109" t="s">
        <v>152</v>
      </c>
      <c r="F11" s="215"/>
      <c r="G11" s="215"/>
      <c r="H11" s="215"/>
      <c r="I11" s="215"/>
      <c r="J11" s="215"/>
      <c r="K11" s="215"/>
      <c r="L11" s="215"/>
      <c r="M11" s="215"/>
      <c r="N11" s="3">
        <v>-5.7</v>
      </c>
      <c r="O11" s="3">
        <v>-5.2</v>
      </c>
      <c r="P11" s="3">
        <v>-1.9</v>
      </c>
      <c r="Q11" s="3">
        <v>3.2</v>
      </c>
      <c r="R11" s="3">
        <v>7.8</v>
      </c>
      <c r="S11" s="3">
        <v>7.6</v>
      </c>
      <c r="T11" s="3">
        <v>1.6</v>
      </c>
      <c r="U11" s="3">
        <v>-2.5</v>
      </c>
      <c r="V11" s="273">
        <f>+'Business_areas-Q'!V12</f>
        <v>7.8</v>
      </c>
      <c r="W11" s="273">
        <f>+'Business_areas-Q'!W12</f>
        <v>7.6</v>
      </c>
      <c r="X11" s="273">
        <f>+'Business_areas-Q'!X12</f>
        <v>1.6</v>
      </c>
      <c r="Y11" s="273">
        <f>+'Business_areas-Q'!Y12</f>
        <v>-2.5</v>
      </c>
      <c r="AB11" s="307"/>
      <c r="AC11" s="307"/>
      <c r="AD11" s="307"/>
      <c r="AE11" s="307"/>
      <c r="AF11" s="307"/>
    </row>
    <row r="12" spans="1:32">
      <c r="A12" s="108" t="s">
        <v>43</v>
      </c>
      <c r="B12" s="108"/>
      <c r="C12" s="108"/>
      <c r="D12" s="108"/>
      <c r="E12" s="109" t="s">
        <v>153</v>
      </c>
      <c r="F12" s="108"/>
      <c r="G12" s="108"/>
      <c r="N12" s="3">
        <v>-28.7</v>
      </c>
      <c r="O12" s="3">
        <v>-62.6</v>
      </c>
      <c r="P12" s="3">
        <v>-49.9</v>
      </c>
      <c r="Q12" s="3">
        <v>-120</v>
      </c>
      <c r="R12" s="3">
        <v>-7.4</v>
      </c>
      <c r="S12" s="3">
        <v>40</v>
      </c>
      <c r="T12" s="3">
        <v>-28.4</v>
      </c>
      <c r="U12" s="3">
        <v>297.60000000000002</v>
      </c>
      <c r="V12" s="252"/>
      <c r="W12" s="252"/>
      <c r="X12" s="252"/>
      <c r="Y12" s="252"/>
    </row>
    <row r="13" spans="1:32">
      <c r="A13" s="108" t="s">
        <v>45</v>
      </c>
      <c r="F13" s="108"/>
      <c r="G13" s="108"/>
    </row>
    <row r="14" spans="1:32">
      <c r="A14" s="108" t="s">
        <v>85</v>
      </c>
      <c r="E14" s="216" t="s">
        <v>482</v>
      </c>
      <c r="F14" s="108"/>
      <c r="G14" s="108"/>
    </row>
    <row r="15" spans="1:32">
      <c r="A15" s="108" t="s">
        <v>85</v>
      </c>
      <c r="E15" s="109" t="s">
        <v>554</v>
      </c>
      <c r="F15" s="108"/>
      <c r="G15" s="108"/>
    </row>
    <row r="17" spans="6:13">
      <c r="F17" s="125"/>
      <c r="G17" s="125"/>
      <c r="H17" s="125"/>
      <c r="I17" s="125"/>
      <c r="J17" s="125"/>
      <c r="K17" s="125"/>
      <c r="L17" s="125"/>
      <c r="M17" s="125"/>
    </row>
    <row r="18" spans="6:13">
      <c r="F18" s="108"/>
      <c r="G18" s="108"/>
      <c r="H18" s="103"/>
      <c r="I18" s="103"/>
      <c r="J18" s="103"/>
      <c r="K18" s="103"/>
      <c r="L18" s="108"/>
      <c r="M18" s="108"/>
    </row>
    <row r="19" spans="6:13">
      <c r="F19" s="2"/>
      <c r="G19" s="2"/>
      <c r="H19" s="2"/>
      <c r="I19" s="2"/>
    </row>
    <row r="20" spans="6:13">
      <c r="F20" s="2"/>
      <c r="G20" s="2"/>
      <c r="H20" s="2"/>
      <c r="I20" s="2"/>
    </row>
    <row r="21" spans="6:13">
      <c r="F21" s="3"/>
      <c r="G21" s="3"/>
      <c r="H21" s="3"/>
      <c r="I21" s="3"/>
    </row>
  </sheetData>
  <phoneticPr fontId="0" type="noConversion"/>
  <pageMargins left="0.75" right="0.75" top="1" bottom="1" header="0.5" footer="0.5"/>
  <pageSetup paperSize="9" scale="51"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E15"/>
  <sheetViews>
    <sheetView workbookViewId="0">
      <pane xSplit="5" ySplit="3" topLeftCell="U4" activePane="bottomRight" state="frozen"/>
      <selection pane="topRight" activeCell="F1" sqref="F1"/>
      <selection pane="bottomLeft" activeCell="A4" sqref="A4"/>
      <selection pane="bottomRight" activeCell="AD22" sqref="AD22"/>
    </sheetView>
  </sheetViews>
  <sheetFormatPr baseColWidth="10" defaultColWidth="8.83203125" defaultRowHeight="12" x14ac:dyDescent="0"/>
  <cols>
    <col min="1" max="1" width="33.6640625" hidden="1" customWidth="1"/>
    <col min="2" max="3" width="0" hidden="1" customWidth="1"/>
    <col min="4" max="4" width="28" hidden="1" customWidth="1"/>
    <col min="5" max="5" width="36" customWidth="1"/>
    <col min="6" max="6" width="12" bestFit="1" customWidth="1"/>
    <col min="7" max="9" width="12.5" bestFit="1" customWidth="1"/>
    <col min="10" max="10" width="11.5" bestFit="1" customWidth="1"/>
    <col min="11" max="13" width="12" bestFit="1" customWidth="1"/>
    <col min="15" max="15" width="10.1640625" bestFit="1" customWidth="1"/>
    <col min="16" max="17" width="10.5" bestFit="1" customWidth="1"/>
    <col min="18" max="18" width="10.5" customWidth="1"/>
    <col min="19" max="19" width="11.33203125" customWidth="1"/>
    <col min="22" max="24" width="8.5" bestFit="1" customWidth="1"/>
    <col min="25" max="25" width="9.33203125" customWidth="1"/>
  </cols>
  <sheetData>
    <row r="1" spans="1:31" s="108" customFormat="1" ht="23">
      <c r="A1" s="114">
        <f>+'Income_statement-Q'!A1</f>
        <v>41306</v>
      </c>
      <c r="B1" s="115" t="s">
        <v>175</v>
      </c>
      <c r="C1" s="116"/>
      <c r="D1" s="117" t="str">
        <f>Company</f>
        <v>AB Electrolux</v>
      </c>
      <c r="E1" s="117" t="str">
        <f>Company</f>
        <v>AB Electrolux</v>
      </c>
    </row>
    <row r="2" spans="1:31" s="108" customFormat="1">
      <c r="A2" s="118"/>
      <c r="B2" s="115" t="s">
        <v>177</v>
      </c>
      <c r="C2" s="116"/>
      <c r="D2" s="119">
        <f>A1</f>
        <v>41306</v>
      </c>
      <c r="E2" s="120">
        <f>A1</f>
        <v>41306</v>
      </c>
    </row>
    <row r="3" spans="1:31" s="108" customFormat="1" ht="22">
      <c r="A3" s="118"/>
      <c r="B3" s="115" t="s">
        <v>178</v>
      </c>
      <c r="C3" s="116" t="s">
        <v>179</v>
      </c>
      <c r="D3" s="121" t="s">
        <v>180</v>
      </c>
      <c r="E3" s="121" t="s">
        <v>181</v>
      </c>
    </row>
    <row r="4" spans="1:31" s="108" customFormat="1">
      <c r="A4" s="40" t="s">
        <v>41</v>
      </c>
      <c r="B4" s="115" t="s">
        <v>182</v>
      </c>
      <c r="C4" s="40"/>
      <c r="D4" s="146" t="s">
        <v>542</v>
      </c>
      <c r="E4" s="146" t="s">
        <v>543</v>
      </c>
    </row>
    <row r="5" spans="1:31" s="108" customFormat="1">
      <c r="A5" s="40"/>
      <c r="B5" s="115" t="s">
        <v>184</v>
      </c>
      <c r="C5" s="40" t="s">
        <v>339</v>
      </c>
      <c r="D5" s="34"/>
      <c r="E5" s="34"/>
      <c r="V5" s="272" t="s">
        <v>619</v>
      </c>
      <c r="W5" s="272" t="s">
        <v>619</v>
      </c>
      <c r="X5" s="272" t="s">
        <v>619</v>
      </c>
      <c r="Y5" s="272" t="s">
        <v>619</v>
      </c>
    </row>
    <row r="6" spans="1:31" s="108" customFormat="1">
      <c r="A6" s="29" t="s">
        <v>42</v>
      </c>
      <c r="B6" s="115" t="s">
        <v>183</v>
      </c>
      <c r="C6" s="116" t="s">
        <v>339</v>
      </c>
      <c r="D6" s="29"/>
      <c r="E6" s="90" t="s">
        <v>38</v>
      </c>
      <c r="F6" s="125" t="s">
        <v>559</v>
      </c>
      <c r="G6" s="125" t="s">
        <v>560</v>
      </c>
      <c r="H6" s="125" t="s">
        <v>561</v>
      </c>
      <c r="I6" s="125" t="s">
        <v>562</v>
      </c>
      <c r="J6" s="125" t="s">
        <v>555</v>
      </c>
      <c r="K6" s="125" t="s">
        <v>556</v>
      </c>
      <c r="L6" s="125" t="s">
        <v>557</v>
      </c>
      <c r="M6" s="125" t="s">
        <v>563</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1" s="108" customFormat="1">
      <c r="A7" s="108" t="s">
        <v>43</v>
      </c>
      <c r="E7" s="108" t="s">
        <v>37</v>
      </c>
      <c r="H7" s="103"/>
      <c r="I7" s="103"/>
      <c r="J7" s="103"/>
      <c r="K7" s="103"/>
      <c r="V7" s="255"/>
      <c r="W7" s="255"/>
      <c r="X7" s="255"/>
      <c r="Y7" s="255"/>
    </row>
    <row r="8" spans="1:31" s="108" customFormat="1">
      <c r="A8" s="108" t="s">
        <v>43</v>
      </c>
      <c r="B8" s="108" t="s">
        <v>46</v>
      </c>
      <c r="E8" s="109" t="s">
        <v>10</v>
      </c>
      <c r="F8" s="2">
        <v>8398</v>
      </c>
      <c r="G8" s="2">
        <v>9058</v>
      </c>
      <c r="H8" s="2">
        <v>8136</v>
      </c>
      <c r="I8" s="2">
        <v>7102</v>
      </c>
      <c r="J8" s="2">
        <v>7305</v>
      </c>
      <c r="K8" s="2">
        <v>9308</v>
      </c>
      <c r="L8" s="2">
        <v>7604</v>
      </c>
      <c r="M8" s="2">
        <v>6752</v>
      </c>
      <c r="N8" s="2">
        <v>6728</v>
      </c>
      <c r="O8" s="2">
        <v>7544</v>
      </c>
      <c r="P8" s="2">
        <v>7122</v>
      </c>
      <c r="Q8" s="2">
        <v>6271</v>
      </c>
      <c r="R8" s="2">
        <v>7107</v>
      </c>
      <c r="S8" s="2">
        <v>8599</v>
      </c>
      <c r="T8" s="2">
        <v>7771</v>
      </c>
      <c r="U8" s="2">
        <v>7207</v>
      </c>
      <c r="V8" s="256">
        <f>+'Business_areas-Q'!V16</f>
        <v>7107</v>
      </c>
      <c r="W8" s="256">
        <f>+'Business_areas-Q'!W16</f>
        <v>8599</v>
      </c>
      <c r="X8" s="256">
        <f>+'Business_areas-Q'!X16</f>
        <v>7771</v>
      </c>
      <c r="Y8" s="256">
        <f>+'Business_areas-Q'!Y16</f>
        <v>7207</v>
      </c>
      <c r="AA8" s="126"/>
      <c r="AB8" s="126"/>
      <c r="AC8" s="126"/>
      <c r="AD8" s="126"/>
      <c r="AE8" s="126"/>
    </row>
    <row r="9" spans="1:31" s="108" customFormat="1">
      <c r="A9" s="108" t="s">
        <v>43</v>
      </c>
      <c r="B9" s="108" t="s">
        <v>341</v>
      </c>
      <c r="E9" s="109" t="s">
        <v>17</v>
      </c>
      <c r="F9" s="2">
        <v>-178</v>
      </c>
      <c r="G9" s="2">
        <v>478</v>
      </c>
      <c r="H9" s="2">
        <v>617</v>
      </c>
      <c r="I9" s="2">
        <v>382</v>
      </c>
      <c r="J9" s="2">
        <v>299</v>
      </c>
      <c r="K9" s="2">
        <v>439</v>
      </c>
      <c r="L9" s="2">
        <v>413</v>
      </c>
      <c r="M9" s="2">
        <v>291</v>
      </c>
      <c r="N9" s="2">
        <v>-71</v>
      </c>
      <c r="O9" s="2">
        <v>138</v>
      </c>
      <c r="P9" s="2">
        <v>107</v>
      </c>
      <c r="Q9" s="2">
        <v>76</v>
      </c>
      <c r="R9" s="2">
        <v>159</v>
      </c>
      <c r="S9" s="2">
        <v>512</v>
      </c>
      <c r="T9" s="2">
        <v>523</v>
      </c>
      <c r="U9" s="2">
        <v>367</v>
      </c>
      <c r="V9" s="256">
        <f>+'Business_areas-Q'!V17</f>
        <v>131</v>
      </c>
      <c r="W9" s="256">
        <f>+'Business_areas-Q'!W17</f>
        <v>488</v>
      </c>
      <c r="X9" s="256">
        <f>+'Business_areas-Q'!X17</f>
        <v>496</v>
      </c>
      <c r="Y9" s="256">
        <f>+'Business_areas-Q'!Y17</f>
        <v>337</v>
      </c>
      <c r="AA9" s="126"/>
      <c r="AB9" s="126"/>
      <c r="AC9" s="126"/>
      <c r="AD9" s="126"/>
      <c r="AE9" s="126"/>
    </row>
    <row r="10" spans="1:31" s="108" customFormat="1">
      <c r="A10" s="108" t="s">
        <v>43</v>
      </c>
      <c r="B10" s="108" t="s">
        <v>46</v>
      </c>
      <c r="C10" s="108" t="s">
        <v>393</v>
      </c>
      <c r="E10" s="109" t="s">
        <v>145</v>
      </c>
      <c r="F10" s="3">
        <v>-2.1</v>
      </c>
      <c r="G10" s="3">
        <v>5.3</v>
      </c>
      <c r="H10" s="3">
        <v>7.6</v>
      </c>
      <c r="I10" s="3">
        <v>5.4</v>
      </c>
      <c r="J10" s="3">
        <v>4.0999999999999996</v>
      </c>
      <c r="K10" s="3">
        <v>4.7</v>
      </c>
      <c r="L10" s="3">
        <v>5.4</v>
      </c>
      <c r="M10" s="3">
        <v>4.3</v>
      </c>
      <c r="N10" s="3">
        <v>-1.0552913198573126</v>
      </c>
      <c r="O10" s="3">
        <v>1.8292682926829267</v>
      </c>
      <c r="P10" s="3">
        <v>1.5023869699522605</v>
      </c>
      <c r="Q10" s="3">
        <v>1.2119279221814703</v>
      </c>
      <c r="R10" s="3">
        <v>2.2372308991135501</v>
      </c>
      <c r="S10" s="3">
        <v>5.9541807186882192</v>
      </c>
      <c r="T10" s="3">
        <v>6.7301505597735165</v>
      </c>
      <c r="U10" s="3">
        <v>5.0922714028028304</v>
      </c>
      <c r="V10" s="273">
        <f>+'Business_areas-Q'!V18</f>
        <v>1.8432531307161955</v>
      </c>
      <c r="W10" s="273">
        <f>+'Business_areas-Q'!W18</f>
        <v>5.6750784974997099</v>
      </c>
      <c r="X10" s="273">
        <f>+'Business_areas-Q'!X18</f>
        <v>6.3827049285806208</v>
      </c>
      <c r="Y10" s="273">
        <f>+'Business_areas-Q'!Y18</f>
        <v>4.676009435271264</v>
      </c>
      <c r="AA10" s="126"/>
      <c r="AB10" s="126"/>
      <c r="AC10" s="126"/>
      <c r="AD10" s="126"/>
      <c r="AE10" s="126"/>
    </row>
    <row r="11" spans="1:31" s="108" customFormat="1">
      <c r="A11" s="108" t="s">
        <v>43</v>
      </c>
      <c r="B11" s="108" t="s">
        <v>46</v>
      </c>
      <c r="C11" s="108" t="s">
        <v>393</v>
      </c>
      <c r="E11" s="109" t="s">
        <v>152</v>
      </c>
      <c r="F11" s="215"/>
      <c r="G11" s="215"/>
      <c r="H11" s="215"/>
      <c r="I11" s="215"/>
      <c r="J11" s="215"/>
      <c r="K11" s="215"/>
      <c r="L11" s="215"/>
      <c r="M11" s="215"/>
      <c r="N11" s="3">
        <v>1.8</v>
      </c>
      <c r="O11" s="3">
        <v>-3.2</v>
      </c>
      <c r="P11" s="3">
        <v>2.1</v>
      </c>
      <c r="Q11" s="3">
        <v>-5.9</v>
      </c>
      <c r="R11" s="3">
        <v>2.4</v>
      </c>
      <c r="S11" s="3">
        <v>3.1</v>
      </c>
      <c r="T11" s="3">
        <v>6.3</v>
      </c>
      <c r="U11" s="3">
        <v>17.7</v>
      </c>
      <c r="V11" s="273">
        <f>+'Business_areas-Q'!V19</f>
        <v>2.4</v>
      </c>
      <c r="W11" s="273">
        <f>+'Business_areas-Q'!W19</f>
        <v>3.1</v>
      </c>
      <c r="X11" s="273">
        <f>+'Business_areas-Q'!X19</f>
        <v>6.3</v>
      </c>
      <c r="Y11" s="273">
        <f>+'Business_areas-Q'!Y19</f>
        <v>17.7</v>
      </c>
      <c r="AA11" s="126"/>
      <c r="AB11" s="126"/>
      <c r="AC11" s="126"/>
      <c r="AD11" s="126"/>
      <c r="AE11" s="126"/>
    </row>
    <row r="12" spans="1:31" s="108" customFormat="1">
      <c r="A12" s="108" t="s">
        <v>43</v>
      </c>
      <c r="E12" s="109" t="s">
        <v>153</v>
      </c>
      <c r="N12" s="3">
        <v>-126.1</v>
      </c>
      <c r="O12" s="3">
        <v>-67.599999999999994</v>
      </c>
      <c r="P12" s="3">
        <v>-73</v>
      </c>
      <c r="Q12" s="3">
        <v>-72.599999999999994</v>
      </c>
      <c r="R12" s="3">
        <v>326.2</v>
      </c>
      <c r="S12" s="3">
        <v>221.1</v>
      </c>
      <c r="T12" s="3">
        <v>379</v>
      </c>
      <c r="U12" s="3">
        <v>358.9</v>
      </c>
      <c r="V12" s="255"/>
      <c r="W12" s="255"/>
      <c r="X12" s="255"/>
      <c r="Y12" s="255"/>
    </row>
    <row r="13" spans="1:31" s="108" customFormat="1">
      <c r="A13" s="108" t="s">
        <v>45</v>
      </c>
      <c r="B13"/>
      <c r="C13"/>
      <c r="D13"/>
      <c r="E13"/>
    </row>
    <row r="14" spans="1:31" s="108" customFormat="1">
      <c r="A14" s="108" t="s">
        <v>85</v>
      </c>
      <c r="B14"/>
      <c r="C14"/>
      <c r="D14"/>
      <c r="E14" s="109" t="s">
        <v>482</v>
      </c>
    </row>
    <row r="15" spans="1:31" s="108" customFormat="1">
      <c r="A15" s="108" t="s">
        <v>85</v>
      </c>
      <c r="B15"/>
      <c r="C15"/>
      <c r="D15"/>
      <c r="E15" s="109" t="s">
        <v>554</v>
      </c>
    </row>
  </sheetData>
  <phoneticPr fontId="0" type="noConversion"/>
  <pageMargins left="0.75" right="0.75" top="1" bottom="1" header="0.5" footer="0.5"/>
  <pageSetup paperSize="9" scale="40"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E15"/>
  <sheetViews>
    <sheetView workbookViewId="0">
      <pane xSplit="5" ySplit="3" topLeftCell="S4" activePane="bottomRight" state="frozen"/>
      <selection pane="topRight" activeCell="F1" sqref="F1"/>
      <selection pane="bottomLeft" activeCell="A4" sqref="A4"/>
      <selection pane="bottomRight" activeCell="W20" sqref="W20"/>
    </sheetView>
  </sheetViews>
  <sheetFormatPr baseColWidth="10" defaultColWidth="8.83203125" defaultRowHeight="12" x14ac:dyDescent="0"/>
  <cols>
    <col min="1" max="1" width="11.5" hidden="1" customWidth="1"/>
    <col min="2" max="2" width="17.1640625" hidden="1" customWidth="1"/>
    <col min="3" max="3" width="0" hidden="1" customWidth="1"/>
    <col min="4" max="4" width="29.6640625" hidden="1" customWidth="1"/>
    <col min="5" max="5" width="31.6640625" customWidth="1"/>
    <col min="6" max="6" width="12" bestFit="1" customWidth="1"/>
    <col min="7" max="9" width="12.5" bestFit="1" customWidth="1"/>
    <col min="10" max="10" width="11.5" bestFit="1" customWidth="1"/>
    <col min="11" max="13" width="12" bestFit="1" customWidth="1"/>
    <col min="14" max="14" width="12.6640625" customWidth="1"/>
    <col min="15" max="15" width="10.1640625" bestFit="1" customWidth="1"/>
    <col min="16" max="16" width="10.5" bestFit="1" customWidth="1"/>
    <col min="17" max="18" width="10.5" customWidth="1"/>
    <col min="19" max="19" width="11.1640625" bestFit="1" customWidth="1"/>
  </cols>
  <sheetData>
    <row r="1" spans="1:31" s="108" customFormat="1" ht="17">
      <c r="A1" s="114">
        <f>+'Income_statement-Q'!A1</f>
        <v>41306</v>
      </c>
      <c r="B1" s="115" t="s">
        <v>175</v>
      </c>
      <c r="C1" s="116"/>
      <c r="D1" s="117" t="str">
        <f>Company</f>
        <v>AB Electrolux</v>
      </c>
      <c r="E1" s="117" t="str">
        <f>Company</f>
        <v>AB Electrolux</v>
      </c>
    </row>
    <row r="2" spans="1:31" s="108" customFormat="1">
      <c r="A2" s="118"/>
      <c r="B2" s="115" t="s">
        <v>177</v>
      </c>
      <c r="C2" s="116"/>
      <c r="D2" s="119">
        <f>A1</f>
        <v>41306</v>
      </c>
      <c r="E2" s="120">
        <f>A1</f>
        <v>41306</v>
      </c>
    </row>
    <row r="3" spans="1:31" s="108" customFormat="1">
      <c r="A3" s="118"/>
      <c r="B3" s="115" t="s">
        <v>178</v>
      </c>
      <c r="C3" s="116" t="s">
        <v>179</v>
      </c>
      <c r="D3" s="121" t="s">
        <v>180</v>
      </c>
      <c r="E3" s="121" t="s">
        <v>181</v>
      </c>
    </row>
    <row r="4" spans="1:31" s="108" customFormat="1">
      <c r="A4" s="40" t="s">
        <v>41</v>
      </c>
      <c r="B4" s="115" t="s">
        <v>182</v>
      </c>
      <c r="C4" s="40"/>
      <c r="D4" s="146" t="s">
        <v>544</v>
      </c>
      <c r="E4" s="146" t="s">
        <v>545</v>
      </c>
    </row>
    <row r="5" spans="1:31" s="108" customFormat="1">
      <c r="A5" s="40"/>
      <c r="B5" s="115" t="s">
        <v>184</v>
      </c>
      <c r="C5" s="40" t="s">
        <v>339</v>
      </c>
      <c r="D5" s="34"/>
      <c r="E5" s="34"/>
      <c r="V5" s="272" t="s">
        <v>619</v>
      </c>
      <c r="W5" s="272" t="s">
        <v>619</v>
      </c>
      <c r="X5" s="272" t="s">
        <v>619</v>
      </c>
      <c r="Y5" s="272" t="s">
        <v>619</v>
      </c>
    </row>
    <row r="6" spans="1:31" s="108" customFormat="1">
      <c r="A6" s="108" t="s">
        <v>42</v>
      </c>
      <c r="B6" s="115" t="s">
        <v>183</v>
      </c>
      <c r="C6" s="122" t="s">
        <v>339</v>
      </c>
      <c r="E6" s="34" t="s">
        <v>38</v>
      </c>
      <c r="F6" s="125" t="s">
        <v>559</v>
      </c>
      <c r="G6" s="125" t="s">
        <v>560</v>
      </c>
      <c r="H6" s="125" t="s">
        <v>561</v>
      </c>
      <c r="I6" s="125" t="s">
        <v>562</v>
      </c>
      <c r="J6" s="125" t="s">
        <v>555</v>
      </c>
      <c r="K6" s="125" t="s">
        <v>556</v>
      </c>
      <c r="L6" s="125" t="s">
        <v>557</v>
      </c>
      <c r="M6" s="125" t="s">
        <v>563</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1" s="108" customFormat="1">
      <c r="A7" s="108" t="s">
        <v>43</v>
      </c>
      <c r="E7" s="108" t="s">
        <v>37</v>
      </c>
      <c r="H7" s="103"/>
      <c r="I7" s="103"/>
      <c r="J7" s="103"/>
      <c r="K7" s="103"/>
      <c r="V7" s="255"/>
      <c r="W7" s="255"/>
      <c r="X7" s="255"/>
      <c r="Y7" s="255"/>
    </row>
    <row r="8" spans="1:31" s="108" customFormat="1">
      <c r="A8" s="108" t="s">
        <v>43</v>
      </c>
      <c r="B8" s="108" t="s">
        <v>46</v>
      </c>
      <c r="E8" s="109" t="s">
        <v>10</v>
      </c>
      <c r="F8" s="2">
        <v>2437</v>
      </c>
      <c r="G8" s="2">
        <v>3122</v>
      </c>
      <c r="H8" s="2">
        <v>3571</v>
      </c>
      <c r="I8" s="2">
        <v>4172</v>
      </c>
      <c r="J8" s="2">
        <v>3796</v>
      </c>
      <c r="K8" s="2">
        <v>3667</v>
      </c>
      <c r="L8" s="2">
        <v>3810</v>
      </c>
      <c r="M8" s="2">
        <v>4987</v>
      </c>
      <c r="N8" s="2">
        <v>3998</v>
      </c>
      <c r="O8" s="2">
        <v>3708</v>
      </c>
      <c r="P8" s="2">
        <v>4101</v>
      </c>
      <c r="Q8" s="2">
        <v>6003</v>
      </c>
      <c r="R8" s="2">
        <v>5149</v>
      </c>
      <c r="S8" s="2">
        <v>5183</v>
      </c>
      <c r="T8" s="2">
        <v>5301</v>
      </c>
      <c r="U8" s="2">
        <v>6411</v>
      </c>
      <c r="V8" s="256">
        <f>+'Business_areas-Q'!V23</f>
        <v>5149</v>
      </c>
      <c r="W8" s="256">
        <f>+'Business_areas-Q'!W23</f>
        <v>5183</v>
      </c>
      <c r="X8" s="256">
        <f>+'Business_areas-Q'!X23</f>
        <v>5301</v>
      </c>
      <c r="Y8" s="256">
        <f>+'Business_areas-Q'!Y23</f>
        <v>6411</v>
      </c>
      <c r="AA8" s="126"/>
      <c r="AB8" s="126"/>
      <c r="AC8" s="126"/>
      <c r="AD8" s="126"/>
      <c r="AE8" s="126"/>
    </row>
    <row r="9" spans="1:31" s="108" customFormat="1">
      <c r="A9" s="108" t="s">
        <v>43</v>
      </c>
      <c r="B9" s="108" t="s">
        <v>341</v>
      </c>
      <c r="E9" s="109" t="s">
        <v>17</v>
      </c>
      <c r="F9" s="2">
        <v>34</v>
      </c>
      <c r="G9" s="2">
        <v>133</v>
      </c>
      <c r="H9" s="2">
        <v>296</v>
      </c>
      <c r="I9" s="2">
        <v>346</v>
      </c>
      <c r="J9" s="2">
        <v>206</v>
      </c>
      <c r="K9" s="2">
        <v>209</v>
      </c>
      <c r="L9" s="2">
        <v>199</v>
      </c>
      <c r="M9" s="2">
        <v>337</v>
      </c>
      <c r="N9" s="2">
        <v>139</v>
      </c>
      <c r="O9" s="2">
        <v>114</v>
      </c>
      <c r="P9" s="2">
        <v>222</v>
      </c>
      <c r="Q9" s="2">
        <v>345</v>
      </c>
      <c r="R9" s="2">
        <v>278</v>
      </c>
      <c r="S9" s="2">
        <v>316</v>
      </c>
      <c r="T9" s="2">
        <v>339</v>
      </c>
      <c r="U9" s="2">
        <v>657</v>
      </c>
      <c r="V9" s="256">
        <f>+'Business_areas-Q'!V24</f>
        <v>278</v>
      </c>
      <c r="W9" s="256">
        <f>+'Business_areas-Q'!W24</f>
        <v>316</v>
      </c>
      <c r="X9" s="256">
        <f>+'Business_areas-Q'!X24</f>
        <v>339</v>
      </c>
      <c r="Y9" s="256">
        <f>+'Business_areas-Q'!Y24</f>
        <v>657</v>
      </c>
      <c r="AA9" s="126"/>
      <c r="AB9" s="126"/>
      <c r="AC9" s="126"/>
      <c r="AD9" s="126"/>
      <c r="AE9" s="126"/>
    </row>
    <row r="10" spans="1:31" s="108" customFormat="1">
      <c r="A10" s="108" t="s">
        <v>43</v>
      </c>
      <c r="B10" s="108" t="s">
        <v>46</v>
      </c>
      <c r="C10" s="108" t="s">
        <v>393</v>
      </c>
      <c r="E10" s="109" t="s">
        <v>145</v>
      </c>
      <c r="F10" s="3">
        <v>1.4</v>
      </c>
      <c r="G10" s="3">
        <v>4.3</v>
      </c>
      <c r="H10" s="3">
        <v>8.3000000000000007</v>
      </c>
      <c r="I10" s="3">
        <v>8.3000000000000007</v>
      </c>
      <c r="J10" s="3">
        <v>5.4</v>
      </c>
      <c r="K10" s="3">
        <v>5.7</v>
      </c>
      <c r="L10" s="3">
        <v>5.2</v>
      </c>
      <c r="M10" s="3">
        <v>6.8</v>
      </c>
      <c r="N10" s="3">
        <v>3.4767383691845919</v>
      </c>
      <c r="O10" s="3">
        <v>3.0744336569579289</v>
      </c>
      <c r="P10" s="3">
        <v>5.4133138258961235</v>
      </c>
      <c r="Q10" s="3">
        <v>5.7471264367816088</v>
      </c>
      <c r="R10" s="3">
        <v>5.3991066226451734</v>
      </c>
      <c r="S10" s="3">
        <v>6.0968551032220724</v>
      </c>
      <c r="T10" s="3">
        <v>6.3950198075834752</v>
      </c>
      <c r="U10" s="3">
        <v>10.248011230697239</v>
      </c>
      <c r="V10" s="273">
        <f>+'Business_areas-Q'!V25</f>
        <v>5.3991066226451734</v>
      </c>
      <c r="W10" s="273">
        <f>+'Business_areas-Q'!W25</f>
        <v>6.0968551032220724</v>
      </c>
      <c r="X10" s="273">
        <f>+'Business_areas-Q'!X25</f>
        <v>6.3950198075834752</v>
      </c>
      <c r="Y10" s="273">
        <f>+'Business_areas-Q'!Y25</f>
        <v>10.248011230697239</v>
      </c>
      <c r="AA10" s="126"/>
      <c r="AB10" s="126"/>
      <c r="AC10" s="126"/>
      <c r="AD10" s="126"/>
      <c r="AE10" s="126"/>
    </row>
    <row r="11" spans="1:31" s="108" customFormat="1">
      <c r="A11" s="108" t="s">
        <v>43</v>
      </c>
      <c r="B11" s="108" t="s">
        <v>46</v>
      </c>
      <c r="C11" s="108" t="s">
        <v>393</v>
      </c>
      <c r="E11" s="109" t="s">
        <v>152</v>
      </c>
      <c r="F11" s="215"/>
      <c r="G11" s="215"/>
      <c r="H11" s="215"/>
      <c r="I11" s="215"/>
      <c r="J11" s="215"/>
      <c r="K11" s="215"/>
      <c r="L11" s="215"/>
      <c r="M11" s="215"/>
      <c r="N11" s="3">
        <v>9.3000000000000007</v>
      </c>
      <c r="O11" s="3">
        <v>11.2</v>
      </c>
      <c r="P11" s="3">
        <v>13.9</v>
      </c>
      <c r="Q11" s="3">
        <v>27.8</v>
      </c>
      <c r="R11" s="3">
        <v>32.799999999999997</v>
      </c>
      <c r="S11" s="3">
        <v>48</v>
      </c>
      <c r="T11" s="3">
        <v>45.2</v>
      </c>
      <c r="U11" s="3">
        <v>19.2</v>
      </c>
      <c r="V11" s="273">
        <f>+'Business_areas-Q'!V26</f>
        <v>32.799999999999997</v>
      </c>
      <c r="W11" s="273">
        <f>+'Business_areas-Q'!W26</f>
        <v>48</v>
      </c>
      <c r="X11" s="273">
        <f>+'Business_areas-Q'!X26</f>
        <v>45.2</v>
      </c>
      <c r="Y11" s="273">
        <f>+'Business_areas-Q'!Y26</f>
        <v>19.2</v>
      </c>
      <c r="AA11" s="126"/>
      <c r="AB11" s="126"/>
      <c r="AC11" s="126"/>
      <c r="AD11" s="126"/>
      <c r="AE11" s="126"/>
    </row>
    <row r="12" spans="1:31" s="108" customFormat="1">
      <c r="A12" s="108" t="s">
        <v>43</v>
      </c>
      <c r="E12" s="183" t="s">
        <v>153</v>
      </c>
      <c r="N12" s="3">
        <v>-29.1</v>
      </c>
      <c r="O12" s="3">
        <v>-38.4</v>
      </c>
      <c r="P12" s="3">
        <v>18.399999999999999</v>
      </c>
      <c r="Q12" s="3">
        <v>6.3</v>
      </c>
      <c r="R12" s="3">
        <v>98.1</v>
      </c>
      <c r="S12" s="3">
        <v>169.3</v>
      </c>
      <c r="T12" s="3">
        <v>66.2</v>
      </c>
      <c r="U12" s="3">
        <v>108.1</v>
      </c>
      <c r="V12" s="276"/>
      <c r="W12" s="276"/>
      <c r="X12" s="276"/>
      <c r="Y12" s="276"/>
    </row>
    <row r="13" spans="1:31" s="108" customFormat="1">
      <c r="A13" s="108" t="s">
        <v>45</v>
      </c>
      <c r="B13"/>
      <c r="C13"/>
      <c r="D13"/>
      <c r="E13"/>
    </row>
    <row r="14" spans="1:31" s="108" customFormat="1">
      <c r="A14" s="108" t="s">
        <v>85</v>
      </c>
      <c r="B14"/>
      <c r="C14"/>
      <c r="D14"/>
      <c r="E14" s="109" t="s">
        <v>482</v>
      </c>
    </row>
    <row r="15" spans="1:31" s="108" customFormat="1">
      <c r="A15" s="108" t="s">
        <v>85</v>
      </c>
      <c r="B15"/>
      <c r="C15"/>
      <c r="D15"/>
      <c r="E15" s="109" t="s">
        <v>554</v>
      </c>
    </row>
  </sheetData>
  <phoneticPr fontId="0" type="noConversion"/>
  <pageMargins left="0.75" right="0.75" top="1" bottom="1" header="0.5" footer="0.5"/>
  <pageSetup paperSize="9" scale="41"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21"/>
  <sheetViews>
    <sheetView workbookViewId="0">
      <pane xSplit="5" ySplit="4" topLeftCell="R5" activePane="bottomRight" state="frozen"/>
      <selection pane="topRight" activeCell="F1" sqref="F1"/>
      <selection pane="bottomLeft" activeCell="A5" sqref="A5"/>
      <selection pane="bottomRight" activeCell="Y19" sqref="Y19"/>
    </sheetView>
  </sheetViews>
  <sheetFormatPr baseColWidth="10" defaultColWidth="8.83203125" defaultRowHeight="12" x14ac:dyDescent="0"/>
  <cols>
    <col min="1" max="1" width="25.1640625" hidden="1" customWidth="1"/>
    <col min="2" max="3" width="0" hidden="1" customWidth="1"/>
    <col min="4" max="4" width="23" hidden="1" customWidth="1"/>
    <col min="5" max="5" width="28.5" customWidth="1"/>
    <col min="6" max="6" width="12" hidden="1" customWidth="1"/>
    <col min="7" max="9" width="12.5" hidden="1" customWidth="1"/>
    <col min="10" max="10" width="11.5" bestFit="1" customWidth="1"/>
    <col min="11" max="13" width="12" bestFit="1" customWidth="1"/>
    <col min="14" max="14" width="12.5" customWidth="1"/>
    <col min="15" max="16" width="10.5" bestFit="1" customWidth="1"/>
    <col min="17" max="17" width="11.33203125" customWidth="1"/>
    <col min="18" max="18" width="10.5" customWidth="1"/>
    <col min="19" max="19" width="11.1640625" bestFit="1" customWidth="1"/>
  </cols>
  <sheetData>
    <row r="1" spans="1:32" s="108" customFormat="1" ht="23">
      <c r="A1" s="114">
        <f>+'Income_statement-Q'!A1</f>
        <v>41306</v>
      </c>
      <c r="B1" s="115" t="s">
        <v>175</v>
      </c>
      <c r="C1" s="116"/>
      <c r="D1" s="117" t="str">
        <f>Company</f>
        <v>AB Electrolux</v>
      </c>
      <c r="E1" s="117" t="str">
        <f>Company</f>
        <v>AB Electrolux</v>
      </c>
    </row>
    <row r="2" spans="1:32" s="108" customFormat="1">
      <c r="A2" s="118"/>
      <c r="B2" s="115" t="s">
        <v>177</v>
      </c>
      <c r="C2" s="116"/>
      <c r="D2" s="119">
        <f>A1</f>
        <v>41306</v>
      </c>
      <c r="E2" s="120">
        <f>A1</f>
        <v>41306</v>
      </c>
    </row>
    <row r="3" spans="1:32" s="108" customFormat="1" ht="22">
      <c r="A3" s="118"/>
      <c r="B3" s="115" t="s">
        <v>178</v>
      </c>
      <c r="C3" s="116" t="s">
        <v>179</v>
      </c>
      <c r="D3" s="121" t="s">
        <v>180</v>
      </c>
      <c r="E3" s="121" t="s">
        <v>181</v>
      </c>
    </row>
    <row r="4" spans="1:32" s="108" customFormat="1" ht="24">
      <c r="A4" s="40" t="s">
        <v>41</v>
      </c>
      <c r="B4" s="115" t="s">
        <v>182</v>
      </c>
      <c r="C4" s="40"/>
      <c r="D4" s="150" t="s">
        <v>546</v>
      </c>
      <c r="E4" s="150" t="s">
        <v>547</v>
      </c>
    </row>
    <row r="5" spans="1:32" s="108" customFormat="1">
      <c r="A5" s="40"/>
      <c r="B5" s="115" t="s">
        <v>184</v>
      </c>
      <c r="C5" s="40" t="s">
        <v>339</v>
      </c>
      <c r="D5" s="34"/>
      <c r="E5" s="34"/>
      <c r="V5" s="272" t="s">
        <v>619</v>
      </c>
      <c r="W5" s="272" t="s">
        <v>619</v>
      </c>
      <c r="X5" s="272" t="s">
        <v>619</v>
      </c>
      <c r="Y5" s="272" t="s">
        <v>619</v>
      </c>
    </row>
    <row r="6" spans="1:32" s="108" customFormat="1">
      <c r="A6" s="108" t="s">
        <v>42</v>
      </c>
      <c r="B6" s="115" t="s">
        <v>183</v>
      </c>
      <c r="C6" s="122" t="s">
        <v>339</v>
      </c>
      <c r="E6" s="34" t="s">
        <v>38</v>
      </c>
      <c r="F6" s="125" t="s">
        <v>559</v>
      </c>
      <c r="G6" s="125" t="s">
        <v>560</v>
      </c>
      <c r="H6" s="125" t="s">
        <v>561</v>
      </c>
      <c r="I6" s="125" t="s">
        <v>562</v>
      </c>
      <c r="J6" s="125" t="s">
        <v>555</v>
      </c>
      <c r="K6" s="125" t="s">
        <v>556</v>
      </c>
      <c r="L6" s="125" t="s">
        <v>557</v>
      </c>
      <c r="M6" s="125" t="s">
        <v>563</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2" s="108" customFormat="1">
      <c r="A7" s="108" t="s">
        <v>43</v>
      </c>
      <c r="E7" s="108" t="s">
        <v>37</v>
      </c>
      <c r="H7" s="103"/>
      <c r="I7" s="103"/>
      <c r="J7" s="103"/>
      <c r="K7" s="103"/>
      <c r="V7" s="255"/>
      <c r="W7" s="255"/>
      <c r="X7" s="255"/>
      <c r="Y7" s="255"/>
    </row>
    <row r="8" spans="1:32" s="108" customFormat="1">
      <c r="A8" s="108" t="s">
        <v>43</v>
      </c>
      <c r="B8" s="108" t="s">
        <v>46</v>
      </c>
      <c r="E8" s="183" t="s">
        <v>10</v>
      </c>
      <c r="F8" s="2">
        <v>1533</v>
      </c>
      <c r="G8" s="2">
        <v>1787</v>
      </c>
      <c r="H8" s="2">
        <v>1746</v>
      </c>
      <c r="I8" s="2">
        <v>1971</v>
      </c>
      <c r="J8" s="2">
        <v>1666</v>
      </c>
      <c r="K8" s="2">
        <v>2035</v>
      </c>
      <c r="L8" s="2">
        <v>1909</v>
      </c>
      <c r="M8" s="2">
        <v>2069</v>
      </c>
      <c r="N8" s="2">
        <v>1746</v>
      </c>
      <c r="O8" s="2">
        <v>1945</v>
      </c>
      <c r="P8" s="2">
        <v>1981</v>
      </c>
      <c r="Q8" s="2">
        <v>2180</v>
      </c>
      <c r="R8" s="2">
        <v>1841</v>
      </c>
      <c r="S8" s="2">
        <v>2198</v>
      </c>
      <c r="T8" s="2">
        <v>2107</v>
      </c>
      <c r="U8" s="2">
        <v>2259</v>
      </c>
      <c r="V8" s="256">
        <f>+'Business_areas-Q'!V30</f>
        <v>1841</v>
      </c>
      <c r="W8" s="256">
        <f>+'Business_areas-Q'!W30</f>
        <v>2198</v>
      </c>
      <c r="X8" s="256">
        <f>+'Business_areas-Q'!X30</f>
        <v>2107</v>
      </c>
      <c r="Y8" s="256">
        <f>+'Business_areas-Q'!Y30</f>
        <v>2259</v>
      </c>
      <c r="AB8" s="126"/>
      <c r="AC8" s="126"/>
      <c r="AD8" s="126"/>
      <c r="AE8" s="126"/>
      <c r="AF8" s="126"/>
    </row>
    <row r="9" spans="1:32" s="108" customFormat="1">
      <c r="A9" s="108" t="s">
        <v>43</v>
      </c>
      <c r="B9" s="108" t="s">
        <v>341</v>
      </c>
      <c r="E9" s="183" t="s">
        <v>17</v>
      </c>
      <c r="F9" s="2">
        <v>15</v>
      </c>
      <c r="G9" s="2">
        <v>51</v>
      </c>
      <c r="H9" s="2">
        <v>147</v>
      </c>
      <c r="I9" s="2">
        <v>165</v>
      </c>
      <c r="J9" s="2">
        <v>145</v>
      </c>
      <c r="K9" s="2">
        <v>207</v>
      </c>
      <c r="L9" s="2">
        <v>241</v>
      </c>
      <c r="M9" s="2">
        <v>200</v>
      </c>
      <c r="N9" s="2">
        <v>174</v>
      </c>
      <c r="O9" s="2">
        <v>177</v>
      </c>
      <c r="P9" s="2">
        <v>172</v>
      </c>
      <c r="Q9" s="2">
        <v>213</v>
      </c>
      <c r="R9" s="2">
        <v>155</v>
      </c>
      <c r="S9" s="2">
        <v>172</v>
      </c>
      <c r="T9" s="2">
        <v>208</v>
      </c>
      <c r="U9" s="2">
        <v>211</v>
      </c>
      <c r="V9" s="256">
        <f>+'Business_areas-Q'!V31</f>
        <v>155</v>
      </c>
      <c r="W9" s="256">
        <f>+'Business_areas-Q'!W31</f>
        <v>172</v>
      </c>
      <c r="X9" s="256">
        <f>+'Business_areas-Q'!X31</f>
        <v>208</v>
      </c>
      <c r="Y9" s="256">
        <f>+'Business_areas-Q'!Y31</f>
        <v>211</v>
      </c>
      <c r="AB9" s="126"/>
      <c r="AC9" s="126"/>
      <c r="AD9" s="126"/>
      <c r="AE9" s="126"/>
      <c r="AF9" s="126"/>
    </row>
    <row r="10" spans="1:32" s="108" customFormat="1">
      <c r="A10" s="108" t="s">
        <v>43</v>
      </c>
      <c r="B10" s="108" t="s">
        <v>46</v>
      </c>
      <c r="C10" s="108" t="s">
        <v>393</v>
      </c>
      <c r="E10" s="183" t="s">
        <v>145</v>
      </c>
      <c r="F10" s="3">
        <v>1</v>
      </c>
      <c r="G10" s="3">
        <v>2.9</v>
      </c>
      <c r="H10" s="3">
        <v>8.4</v>
      </c>
      <c r="I10" s="3">
        <v>8.4</v>
      </c>
      <c r="J10" s="3">
        <v>8.6999999999999993</v>
      </c>
      <c r="K10" s="3">
        <v>10.199999999999999</v>
      </c>
      <c r="L10" s="3">
        <v>12.6</v>
      </c>
      <c r="M10" s="3">
        <v>9.6999999999999993</v>
      </c>
      <c r="N10" s="3">
        <v>9.9656357388316152</v>
      </c>
      <c r="O10" s="3">
        <v>9.100257069408741</v>
      </c>
      <c r="P10" s="3">
        <v>8.6824835941443723</v>
      </c>
      <c r="Q10" s="3">
        <v>9.7706422018348622</v>
      </c>
      <c r="R10" s="3">
        <v>8.4193373166757191</v>
      </c>
      <c r="S10" s="3">
        <v>7.8252957233848957</v>
      </c>
      <c r="T10" s="3">
        <v>9.8718557190317977</v>
      </c>
      <c r="U10" s="3">
        <v>9.3404161133244799</v>
      </c>
      <c r="V10" s="273">
        <f>+'Business_areas-Q'!V32</f>
        <v>8.4193373166757191</v>
      </c>
      <c r="W10" s="273">
        <f>+'Business_areas-Q'!W32</f>
        <v>7.8252957233848957</v>
      </c>
      <c r="X10" s="273">
        <f>+'Business_areas-Q'!X32</f>
        <v>9.8718557190317977</v>
      </c>
      <c r="Y10" s="273">
        <f>+'Business_areas-Q'!Y32</f>
        <v>9.3404161133244799</v>
      </c>
      <c r="AB10" s="126"/>
      <c r="AC10" s="126"/>
      <c r="AD10" s="126"/>
      <c r="AE10" s="126"/>
      <c r="AF10" s="126"/>
    </row>
    <row r="11" spans="1:32" s="108" customFormat="1">
      <c r="A11" s="108" t="s">
        <v>43</v>
      </c>
      <c r="B11" s="108" t="s">
        <v>46</v>
      </c>
      <c r="C11" s="108" t="s">
        <v>393</v>
      </c>
      <c r="E11" s="109" t="s">
        <v>152</v>
      </c>
      <c r="F11" s="215"/>
      <c r="G11" s="215"/>
      <c r="H11" s="215"/>
      <c r="I11" s="215"/>
      <c r="J11" s="215"/>
      <c r="K11" s="215"/>
      <c r="L11" s="215"/>
      <c r="M11" s="215"/>
      <c r="N11" s="3">
        <v>5.7</v>
      </c>
      <c r="O11" s="3">
        <v>0.3</v>
      </c>
      <c r="P11" s="3">
        <v>3.4</v>
      </c>
      <c r="Q11" s="3">
        <v>4.0999999999999996</v>
      </c>
      <c r="R11" s="3">
        <v>-0.8</v>
      </c>
      <c r="S11" s="3">
        <v>4.7</v>
      </c>
      <c r="T11" s="3">
        <v>3.6</v>
      </c>
      <c r="U11" s="3">
        <v>3.4</v>
      </c>
      <c r="V11" s="273">
        <f>+'Business_areas-Q'!V33</f>
        <v>-0.8</v>
      </c>
      <c r="W11" s="273">
        <f>+'Business_areas-Q'!W33</f>
        <v>4.7</v>
      </c>
      <c r="X11" s="273">
        <f>+'Business_areas-Q'!X33</f>
        <v>3.6</v>
      </c>
      <c r="Y11" s="273">
        <f>+'Business_areas-Q'!Y33</f>
        <v>3.4</v>
      </c>
      <c r="AB11" s="126"/>
      <c r="AC11" s="126"/>
      <c r="AD11" s="126"/>
      <c r="AE11" s="126"/>
      <c r="AF11" s="126"/>
    </row>
    <row r="12" spans="1:32" s="108" customFormat="1">
      <c r="A12" s="108" t="s">
        <v>43</v>
      </c>
      <c r="E12" s="109" t="s">
        <v>153</v>
      </c>
      <c r="N12" s="3">
        <v>16.8</v>
      </c>
      <c r="O12" s="3">
        <v>-13.5</v>
      </c>
      <c r="P12" s="3">
        <v>-30</v>
      </c>
      <c r="Q12" s="3">
        <v>8.5</v>
      </c>
      <c r="R12" s="3">
        <v>-19.8</v>
      </c>
      <c r="S12" s="3">
        <v>-9.6999999999999993</v>
      </c>
      <c r="T12" s="3">
        <v>18.100000000000001</v>
      </c>
      <c r="U12" s="3">
        <v>-7.5</v>
      </c>
      <c r="V12" s="276"/>
      <c r="W12" s="276"/>
      <c r="X12" s="276"/>
      <c r="Y12" s="276"/>
    </row>
    <row r="13" spans="1:32" s="108" customFormat="1">
      <c r="A13" s="108" t="s">
        <v>45</v>
      </c>
      <c r="E13" s="183"/>
    </row>
    <row r="14" spans="1:32" s="108" customFormat="1">
      <c r="A14" s="108" t="s">
        <v>85</v>
      </c>
      <c r="B14"/>
      <c r="C14"/>
      <c r="D14"/>
      <c r="E14" s="109" t="s">
        <v>482</v>
      </c>
    </row>
    <row r="15" spans="1:32" s="108" customFormat="1">
      <c r="A15" s="108" t="s">
        <v>85</v>
      </c>
      <c r="B15"/>
      <c r="C15"/>
      <c r="D15"/>
      <c r="E15" s="109" t="s">
        <v>554</v>
      </c>
    </row>
    <row r="20" spans="6:9">
      <c r="F20" s="3"/>
      <c r="G20" s="3"/>
      <c r="H20" s="3"/>
      <c r="I20" s="3"/>
    </row>
    <row r="21" spans="6:9">
      <c r="F21" s="3"/>
      <c r="G21" s="3"/>
      <c r="H21" s="3"/>
      <c r="I21" s="3"/>
    </row>
  </sheetData>
  <phoneticPr fontId="0" type="noConversion"/>
  <pageMargins left="0.75" right="0.75" top="1" bottom="1" header="0.5" footer="0.5"/>
  <pageSetup paperSize="9" scale="4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21"/>
  <sheetViews>
    <sheetView workbookViewId="0">
      <pane xSplit="5" ySplit="4" topLeftCell="P5" activePane="bottomRight" state="frozen"/>
      <selection pane="topRight" activeCell="F1" sqref="F1"/>
      <selection pane="bottomLeft" activeCell="A5" sqref="A5"/>
      <selection pane="bottomRight" activeCell="V23" sqref="V23"/>
    </sheetView>
  </sheetViews>
  <sheetFormatPr baseColWidth="10" defaultColWidth="8.83203125" defaultRowHeight="12" x14ac:dyDescent="0"/>
  <cols>
    <col min="1" max="1" width="11.5" hidden="1" customWidth="1"/>
    <col min="2" max="3" width="0" hidden="1" customWidth="1"/>
    <col min="4" max="4" width="23" hidden="1" customWidth="1"/>
    <col min="5" max="5" width="28.5" customWidth="1"/>
    <col min="6" max="9" width="0" hidden="1" customWidth="1"/>
    <col min="12" max="13" width="11.1640625" bestFit="1" customWidth="1"/>
    <col min="14" max="14" width="12.5" customWidth="1"/>
    <col min="15" max="15" width="10.1640625" bestFit="1" customWidth="1"/>
    <col min="16" max="17" width="10.5" bestFit="1" customWidth="1"/>
    <col min="18" max="18" width="10.5" customWidth="1"/>
    <col min="19" max="19" width="11.5" customWidth="1"/>
  </cols>
  <sheetData>
    <row r="1" spans="1:32" s="40" customFormat="1" ht="23">
      <c r="A1" s="114">
        <f>+'Income_statement-Q'!A1</f>
        <v>41306</v>
      </c>
      <c r="B1" s="115" t="s">
        <v>175</v>
      </c>
      <c r="C1" s="116"/>
      <c r="D1" s="117" t="str">
        <f>Company</f>
        <v>AB Electrolux</v>
      </c>
      <c r="E1" s="117" t="str">
        <f>Company</f>
        <v>AB Electrolux</v>
      </c>
    </row>
    <row r="2" spans="1:32" s="40" customFormat="1">
      <c r="A2" s="118"/>
      <c r="B2" s="115" t="s">
        <v>177</v>
      </c>
      <c r="C2" s="116"/>
      <c r="D2" s="119">
        <f>A1</f>
        <v>41306</v>
      </c>
      <c r="E2" s="120">
        <f>A1</f>
        <v>41306</v>
      </c>
    </row>
    <row r="3" spans="1:32" s="40" customFormat="1" ht="22">
      <c r="A3" s="118"/>
      <c r="B3" s="115" t="s">
        <v>178</v>
      </c>
      <c r="C3" s="116" t="s">
        <v>179</v>
      </c>
      <c r="D3" s="121" t="s">
        <v>180</v>
      </c>
      <c r="E3" s="121" t="s">
        <v>181</v>
      </c>
    </row>
    <row r="4" spans="1:32" s="40" customFormat="1" ht="24">
      <c r="A4" s="40" t="s">
        <v>41</v>
      </c>
      <c r="B4" s="115" t="s">
        <v>182</v>
      </c>
      <c r="D4" s="150" t="s">
        <v>539</v>
      </c>
      <c r="E4" s="150" t="s">
        <v>538</v>
      </c>
    </row>
    <row r="5" spans="1:32" s="40" customFormat="1">
      <c r="B5" s="115" t="s">
        <v>184</v>
      </c>
      <c r="C5" s="40" t="s">
        <v>339</v>
      </c>
      <c r="D5" s="34"/>
      <c r="E5" s="34"/>
      <c r="V5" s="272" t="s">
        <v>619</v>
      </c>
      <c r="W5" s="272" t="s">
        <v>619</v>
      </c>
      <c r="X5" s="272" t="s">
        <v>619</v>
      </c>
      <c r="Y5" s="272" t="s">
        <v>619</v>
      </c>
    </row>
    <row r="6" spans="1:32" s="40" customFormat="1">
      <c r="A6" s="40" t="s">
        <v>42</v>
      </c>
      <c r="B6" s="115" t="s">
        <v>183</v>
      </c>
      <c r="C6" s="122" t="s">
        <v>339</v>
      </c>
      <c r="E6" s="34" t="s">
        <v>38</v>
      </c>
      <c r="F6" s="123" t="s">
        <v>8</v>
      </c>
      <c r="G6" s="123" t="s">
        <v>9</v>
      </c>
      <c r="H6" s="123" t="s">
        <v>458</v>
      </c>
      <c r="I6" s="125" t="s">
        <v>485</v>
      </c>
      <c r="J6" s="125" t="s">
        <v>492</v>
      </c>
      <c r="K6" s="125" t="s">
        <v>520</v>
      </c>
      <c r="L6" s="125" t="s">
        <v>524</v>
      </c>
      <c r="M6" s="125" t="s">
        <v>526</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2" s="40" customFormat="1">
      <c r="A7" s="40" t="s">
        <v>43</v>
      </c>
      <c r="E7" s="40" t="s">
        <v>37</v>
      </c>
      <c r="N7" s="108"/>
      <c r="O7" s="108"/>
      <c r="P7" s="108"/>
      <c r="Q7" s="108"/>
      <c r="R7" s="108"/>
      <c r="S7" s="108"/>
      <c r="T7" s="108"/>
      <c r="U7" s="108"/>
      <c r="V7" s="255"/>
      <c r="W7" s="255"/>
      <c r="X7" s="255"/>
      <c r="Y7" s="255"/>
    </row>
    <row r="8" spans="1:32" s="40" customFormat="1">
      <c r="A8" s="40" t="s">
        <v>43</v>
      </c>
      <c r="B8" s="40" t="s">
        <v>46</v>
      </c>
      <c r="E8" s="149" t="s">
        <v>10</v>
      </c>
      <c r="F8" s="9">
        <v>2041</v>
      </c>
      <c r="G8" s="9">
        <v>2029</v>
      </c>
      <c r="H8" s="9">
        <v>2026</v>
      </c>
      <c r="I8" s="9">
        <v>2368</v>
      </c>
      <c r="J8" s="9">
        <v>1936</v>
      </c>
      <c r="K8" s="9">
        <v>1966</v>
      </c>
      <c r="L8" s="9">
        <v>2106</v>
      </c>
      <c r="M8" s="9">
        <v>2414</v>
      </c>
      <c r="N8" s="2">
        <v>1930</v>
      </c>
      <c r="O8" s="2">
        <v>1794</v>
      </c>
      <c r="P8" s="2">
        <v>2056</v>
      </c>
      <c r="Q8" s="2">
        <v>2579</v>
      </c>
      <c r="R8" s="2">
        <v>2105</v>
      </c>
      <c r="S8" s="2">
        <v>2105</v>
      </c>
      <c r="T8" s="2">
        <v>2112</v>
      </c>
      <c r="U8" s="2">
        <v>2689</v>
      </c>
      <c r="V8" s="256">
        <f>+'Business_areas-Q'!V37</f>
        <v>2105</v>
      </c>
      <c r="W8" s="256">
        <f>+'Business_areas-Q'!W37</f>
        <v>2105</v>
      </c>
      <c r="X8" s="256">
        <f>+'Business_areas-Q'!X37</f>
        <v>2112</v>
      </c>
      <c r="Y8" s="256">
        <f>+'Business_areas-Q'!Y37</f>
        <v>2689</v>
      </c>
      <c r="AB8" s="249"/>
      <c r="AC8" s="249"/>
      <c r="AD8" s="249"/>
      <c r="AE8" s="249"/>
      <c r="AF8" s="249"/>
    </row>
    <row r="9" spans="1:32" s="40" customFormat="1">
      <c r="A9" s="40" t="s">
        <v>43</v>
      </c>
      <c r="B9" s="40" t="s">
        <v>341</v>
      </c>
      <c r="E9" s="149" t="s">
        <v>17</v>
      </c>
      <c r="F9" s="9">
        <v>75</v>
      </c>
      <c r="G9" s="9">
        <v>84</v>
      </c>
      <c r="H9" s="9">
        <v>238</v>
      </c>
      <c r="I9" s="9">
        <v>366</v>
      </c>
      <c r="J9" s="9">
        <v>211</v>
      </c>
      <c r="K9" s="9">
        <v>122</v>
      </c>
      <c r="L9" s="9">
        <v>198</v>
      </c>
      <c r="M9" s="9">
        <v>271</v>
      </c>
      <c r="N9" s="2">
        <v>114</v>
      </c>
      <c r="O9" s="2">
        <v>23</v>
      </c>
      <c r="P9" s="2">
        <v>169</v>
      </c>
      <c r="Q9" s="2">
        <v>237</v>
      </c>
      <c r="R9" s="2">
        <v>93</v>
      </c>
      <c r="S9" s="2">
        <v>31</v>
      </c>
      <c r="T9" s="2">
        <v>126</v>
      </c>
      <c r="U9" s="2">
        <v>223</v>
      </c>
      <c r="V9" s="256">
        <f>+'Business_areas-Q'!V38</f>
        <v>93</v>
      </c>
      <c r="W9" s="256">
        <f>+'Business_areas-Q'!W38</f>
        <v>25</v>
      </c>
      <c r="X9" s="256">
        <f>+'Business_areas-Q'!X38</f>
        <v>124</v>
      </c>
      <c r="Y9" s="256">
        <f>+'Business_areas-Q'!Y38</f>
        <v>219</v>
      </c>
      <c r="AB9" s="249"/>
      <c r="AC9" s="249"/>
      <c r="AD9" s="249"/>
      <c r="AE9" s="249"/>
      <c r="AF9" s="249"/>
    </row>
    <row r="10" spans="1:32" s="40" customFormat="1">
      <c r="A10" s="40" t="s">
        <v>43</v>
      </c>
      <c r="B10" s="40" t="s">
        <v>46</v>
      </c>
      <c r="C10" s="40" t="s">
        <v>393</v>
      </c>
      <c r="E10" s="149" t="s">
        <v>145</v>
      </c>
      <c r="F10" s="10">
        <v>3.7</v>
      </c>
      <c r="G10" s="10">
        <v>4.0999999999999996</v>
      </c>
      <c r="H10" s="10">
        <v>11.7</v>
      </c>
      <c r="I10" s="10">
        <v>15.5</v>
      </c>
      <c r="J10" s="10">
        <v>10.9</v>
      </c>
      <c r="K10" s="10">
        <v>6.2</v>
      </c>
      <c r="L10" s="10">
        <v>9.4</v>
      </c>
      <c r="M10" s="10">
        <v>11.2</v>
      </c>
      <c r="N10" s="3">
        <v>5.9067357512953365</v>
      </c>
      <c r="O10" s="3">
        <v>1.2820512820512819</v>
      </c>
      <c r="P10" s="3">
        <v>8.2198443579766529</v>
      </c>
      <c r="Q10" s="3">
        <v>9.1896083753392777</v>
      </c>
      <c r="R10" s="3">
        <v>4.4180522565320661</v>
      </c>
      <c r="S10" s="3">
        <v>1.4726840855106889</v>
      </c>
      <c r="T10" s="3">
        <v>5.9659090909090908</v>
      </c>
      <c r="U10" s="3">
        <v>8.2930457419114916</v>
      </c>
      <c r="V10" s="273">
        <f>+'Business_areas-Q'!V39</f>
        <v>4.4180522565320661</v>
      </c>
      <c r="W10" s="273">
        <f>+'Business_areas-Q'!W39</f>
        <v>1.1876484560570071</v>
      </c>
      <c r="X10" s="273">
        <f>+'Business_areas-Q'!X39</f>
        <v>5.8712121212121211</v>
      </c>
      <c r="Y10" s="273">
        <f>+'Business_areas-Q'!Y39</f>
        <v>8.1442915582000737</v>
      </c>
      <c r="AB10" s="249"/>
      <c r="AC10" s="249"/>
      <c r="AD10" s="249"/>
      <c r="AE10" s="249"/>
      <c r="AF10" s="249"/>
    </row>
    <row r="11" spans="1:32" s="40" customFormat="1">
      <c r="A11" s="40" t="s">
        <v>43</v>
      </c>
      <c r="B11" s="40" t="s">
        <v>46</v>
      </c>
      <c r="C11" s="40" t="s">
        <v>393</v>
      </c>
      <c r="E11" s="51" t="s">
        <v>152</v>
      </c>
      <c r="F11" s="10"/>
      <c r="G11" s="10"/>
      <c r="H11" s="10"/>
      <c r="I11" s="10"/>
      <c r="J11" s="10"/>
      <c r="K11" s="10"/>
      <c r="L11" s="10"/>
      <c r="M11" s="10"/>
      <c r="N11" s="3">
        <v>8.5</v>
      </c>
      <c r="O11" s="3">
        <v>2</v>
      </c>
      <c r="P11" s="3">
        <v>2.8</v>
      </c>
      <c r="Q11" s="3">
        <v>10.1</v>
      </c>
      <c r="R11" s="3">
        <v>7.7</v>
      </c>
      <c r="S11" s="3">
        <v>13.2</v>
      </c>
      <c r="T11" s="3">
        <v>5.9</v>
      </c>
      <c r="U11" s="3">
        <v>7.5</v>
      </c>
      <c r="V11" s="273">
        <f>+'Business_areas-Q'!V40</f>
        <v>7.7</v>
      </c>
      <c r="W11" s="273">
        <f>+'Business_areas-Q'!W40</f>
        <v>13.2</v>
      </c>
      <c r="X11" s="273">
        <f>+'Business_areas-Q'!X40</f>
        <v>5.9</v>
      </c>
      <c r="Y11" s="273">
        <f>+'Business_areas-Q'!Y40</f>
        <v>7.5</v>
      </c>
      <c r="AB11" s="249"/>
      <c r="AC11" s="249"/>
      <c r="AD11" s="249"/>
      <c r="AE11" s="249"/>
      <c r="AF11" s="249"/>
    </row>
    <row r="12" spans="1:32" s="40" customFormat="1">
      <c r="A12" s="40" t="s">
        <v>43</v>
      </c>
      <c r="E12" s="51" t="s">
        <v>153</v>
      </c>
      <c r="F12" s="10"/>
      <c r="G12" s="10"/>
      <c r="H12" s="10"/>
      <c r="I12" s="10"/>
      <c r="J12" s="10"/>
      <c r="K12" s="10"/>
      <c r="L12" s="10"/>
      <c r="M12" s="10"/>
      <c r="N12" s="3">
        <v>-39.700000000000003</v>
      </c>
      <c r="O12" s="3">
        <v>-76.599999999999994</v>
      </c>
      <c r="P12" s="3">
        <v>-20.6</v>
      </c>
      <c r="Q12" s="3">
        <v>-8.5</v>
      </c>
      <c r="R12" s="3">
        <v>-17.3</v>
      </c>
      <c r="S12" s="3">
        <v>68.599999999999994</v>
      </c>
      <c r="T12" s="3">
        <v>-22.2</v>
      </c>
      <c r="U12" s="3">
        <v>-6.1</v>
      </c>
      <c r="V12" s="276"/>
      <c r="W12" s="276"/>
      <c r="X12" s="276"/>
      <c r="Y12" s="276"/>
    </row>
    <row r="13" spans="1:32" s="40" customFormat="1">
      <c r="A13" s="40" t="s">
        <v>45</v>
      </c>
      <c r="E13" s="149"/>
      <c r="F13" s="9"/>
      <c r="G13" s="9"/>
    </row>
    <row r="14" spans="1:32">
      <c r="A14" s="40" t="s">
        <v>85</v>
      </c>
      <c r="E14" s="51" t="s">
        <v>482</v>
      </c>
    </row>
    <row r="15" spans="1:32">
      <c r="F15" s="125"/>
      <c r="G15" s="125"/>
      <c r="H15" s="125"/>
      <c r="I15" s="125"/>
      <c r="J15" s="125"/>
      <c r="K15" s="125"/>
      <c r="L15" s="125"/>
      <c r="M15" s="125"/>
    </row>
    <row r="16" spans="1:32">
      <c r="F16" s="40"/>
      <c r="G16" s="40"/>
      <c r="H16" s="103"/>
      <c r="I16" s="103"/>
      <c r="J16" s="103"/>
      <c r="K16" s="103"/>
      <c r="L16" s="40"/>
      <c r="M16" s="40"/>
    </row>
    <row r="17" spans="6:9">
      <c r="F17" s="9"/>
      <c r="G17" s="9"/>
      <c r="H17" s="9"/>
      <c r="I17" s="9"/>
    </row>
    <row r="18" spans="6:9">
      <c r="F18" s="9"/>
      <c r="G18" s="9"/>
      <c r="H18" s="9"/>
      <c r="I18" s="9"/>
    </row>
    <row r="19" spans="6:9">
      <c r="F19" s="10"/>
      <c r="G19" s="10"/>
      <c r="H19" s="10"/>
      <c r="I19" s="10"/>
    </row>
    <row r="20" spans="6:9">
      <c r="F20" s="10"/>
      <c r="G20" s="10"/>
      <c r="H20" s="10"/>
      <c r="I20" s="10"/>
    </row>
    <row r="21" spans="6:9">
      <c r="F21" s="10"/>
      <c r="G21" s="10"/>
      <c r="H21" s="10"/>
      <c r="I21" s="10"/>
    </row>
  </sheetData>
  <phoneticPr fontId="0" type="noConversion"/>
  <pageMargins left="0.75" right="0.75" top="1" bottom="1" header="0.5" footer="0.5"/>
  <pageSetup paperSize="9" scale="54"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E14"/>
  <sheetViews>
    <sheetView workbookViewId="0">
      <pane xSplit="5" ySplit="4" topLeftCell="M5" activePane="bottomRight" state="frozen"/>
      <selection pane="topRight" activeCell="F1" sqref="F1"/>
      <selection pane="bottomLeft" activeCell="A5" sqref="A5"/>
      <selection pane="bottomRight" activeCell="S23" sqref="S23"/>
    </sheetView>
  </sheetViews>
  <sheetFormatPr baseColWidth="10" defaultColWidth="8.83203125" defaultRowHeight="12" x14ac:dyDescent="0"/>
  <cols>
    <col min="1" max="1" width="11.83203125" hidden="1" customWidth="1"/>
    <col min="2" max="3" width="0" hidden="1" customWidth="1"/>
    <col min="4" max="4" width="27.1640625" hidden="1" customWidth="1"/>
    <col min="5" max="5" width="25.83203125" customWidth="1"/>
    <col min="6" max="9" width="0" hidden="1" customWidth="1"/>
    <col min="12" max="13" width="11.1640625" bestFit="1" customWidth="1"/>
    <col min="14" max="14" width="10.1640625" customWidth="1"/>
    <col min="15" max="15" width="10.5" customWidth="1"/>
    <col min="16" max="17" width="10.5" bestFit="1" customWidth="1"/>
    <col min="18" max="19" width="10.5" customWidth="1"/>
    <col min="22" max="25" width="8.5" bestFit="1" customWidth="1"/>
  </cols>
  <sheetData>
    <row r="1" spans="1:31" s="108" customFormat="1" ht="23">
      <c r="A1" s="114">
        <f>+'Income_statement-Q'!A1</f>
        <v>41306</v>
      </c>
      <c r="B1" s="115" t="s">
        <v>175</v>
      </c>
      <c r="C1" s="116"/>
      <c r="D1" s="117" t="str">
        <f>Company</f>
        <v>AB Electrolux</v>
      </c>
      <c r="E1" s="117" t="str">
        <f>Company</f>
        <v>AB Electrolux</v>
      </c>
    </row>
    <row r="2" spans="1:31" s="108" customFormat="1">
      <c r="A2" s="118"/>
      <c r="B2" s="115" t="s">
        <v>177</v>
      </c>
      <c r="C2" s="116"/>
      <c r="D2" s="119">
        <f>A1</f>
        <v>41306</v>
      </c>
      <c r="E2" s="120">
        <f>A1</f>
        <v>41306</v>
      </c>
    </row>
    <row r="3" spans="1:31" s="108" customFormat="1" ht="22">
      <c r="A3" s="118"/>
      <c r="B3" s="115" t="s">
        <v>178</v>
      </c>
      <c r="C3" s="116" t="s">
        <v>179</v>
      </c>
      <c r="D3" s="121" t="s">
        <v>180</v>
      </c>
      <c r="E3" s="121" t="s">
        <v>181</v>
      </c>
    </row>
    <row r="4" spans="1:31" s="108" customFormat="1">
      <c r="A4" s="40" t="s">
        <v>41</v>
      </c>
      <c r="B4" s="115" t="s">
        <v>182</v>
      </c>
      <c r="C4" s="40"/>
      <c r="D4" s="146" t="s">
        <v>154</v>
      </c>
      <c r="E4" s="146" t="s">
        <v>154</v>
      </c>
    </row>
    <row r="5" spans="1:31" s="108" customFormat="1">
      <c r="A5" s="40"/>
      <c r="B5" s="115" t="s">
        <v>184</v>
      </c>
      <c r="C5" s="40" t="s">
        <v>339</v>
      </c>
      <c r="D5" s="34"/>
      <c r="E5" s="34"/>
      <c r="V5" s="272" t="s">
        <v>619</v>
      </c>
      <c r="W5" s="272" t="s">
        <v>619</v>
      </c>
      <c r="X5" s="272" t="s">
        <v>619</v>
      </c>
      <c r="Y5" s="272" t="s">
        <v>619</v>
      </c>
    </row>
    <row r="6" spans="1:31" s="108" customFormat="1">
      <c r="A6" s="108" t="s">
        <v>42</v>
      </c>
      <c r="B6" s="115" t="s">
        <v>183</v>
      </c>
      <c r="C6" s="122" t="s">
        <v>339</v>
      </c>
      <c r="E6" s="34" t="s">
        <v>38</v>
      </c>
      <c r="F6" s="123" t="s">
        <v>8</v>
      </c>
      <c r="G6" s="123" t="s">
        <v>9</v>
      </c>
      <c r="H6" s="123" t="s">
        <v>458</v>
      </c>
      <c r="I6" s="125" t="s">
        <v>485</v>
      </c>
      <c r="J6" s="125" t="s">
        <v>492</v>
      </c>
      <c r="K6" s="125" t="s">
        <v>520</v>
      </c>
      <c r="L6" s="125" t="s">
        <v>524</v>
      </c>
      <c r="M6" s="125" t="s">
        <v>526</v>
      </c>
      <c r="N6" s="125" t="s">
        <v>537</v>
      </c>
      <c r="O6" s="125" t="s">
        <v>569</v>
      </c>
      <c r="P6" s="125" t="s">
        <v>570</v>
      </c>
      <c r="Q6" s="77" t="s">
        <v>574</v>
      </c>
      <c r="R6" s="77" t="s">
        <v>585</v>
      </c>
      <c r="S6" s="77" t="s">
        <v>591</v>
      </c>
      <c r="T6" s="77" t="s">
        <v>596</v>
      </c>
      <c r="U6" s="77" t="s">
        <v>600</v>
      </c>
      <c r="V6" s="254" t="s">
        <v>585</v>
      </c>
      <c r="W6" s="254" t="s">
        <v>591</v>
      </c>
      <c r="X6" s="254" t="s">
        <v>596</v>
      </c>
      <c r="Y6" s="254" t="s">
        <v>600</v>
      </c>
    </row>
    <row r="7" spans="1:31" s="108" customFormat="1">
      <c r="A7" s="108" t="s">
        <v>43</v>
      </c>
      <c r="E7" s="108" t="s">
        <v>37</v>
      </c>
      <c r="V7" s="255"/>
      <c r="W7" s="255"/>
      <c r="X7" s="255"/>
      <c r="Y7" s="255"/>
    </row>
    <row r="8" spans="1:31" s="108" customFormat="1">
      <c r="A8" s="108" t="s">
        <v>43</v>
      </c>
      <c r="B8" s="115" t="s">
        <v>46</v>
      </c>
      <c r="E8" s="183" t="s">
        <v>10</v>
      </c>
      <c r="F8" s="2">
        <v>1727</v>
      </c>
      <c r="G8" s="2">
        <v>1850</v>
      </c>
      <c r="H8" s="2">
        <v>1629</v>
      </c>
      <c r="I8" s="2">
        <v>1923</v>
      </c>
      <c r="J8" s="2">
        <v>1501</v>
      </c>
      <c r="K8" s="2">
        <v>1730</v>
      </c>
      <c r="L8" s="2">
        <v>1501</v>
      </c>
      <c r="M8" s="2">
        <v>1657</v>
      </c>
      <c r="N8" s="2">
        <v>1378</v>
      </c>
      <c r="O8" s="2">
        <v>1491</v>
      </c>
      <c r="P8" s="2">
        <v>1426</v>
      </c>
      <c r="Q8" s="2">
        <v>1587</v>
      </c>
      <c r="R8" s="2">
        <v>1408</v>
      </c>
      <c r="S8" s="2">
        <v>1462</v>
      </c>
      <c r="T8" s="2">
        <v>1299</v>
      </c>
      <c r="U8" s="2">
        <v>1402</v>
      </c>
      <c r="V8" s="256">
        <f>+'Business_areas-Q'!V44</f>
        <v>1408</v>
      </c>
      <c r="W8" s="256">
        <f>+'Business_areas-Q'!W44</f>
        <v>1462</v>
      </c>
      <c r="X8" s="256">
        <f>+'Business_areas-Q'!X44</f>
        <v>1299</v>
      </c>
      <c r="Y8" s="256">
        <f>+'Business_areas-Q'!Y44</f>
        <v>1402</v>
      </c>
      <c r="AA8" s="126"/>
      <c r="AB8" s="126"/>
      <c r="AC8" s="126"/>
      <c r="AD8" s="126"/>
      <c r="AE8" s="126"/>
    </row>
    <row r="9" spans="1:31" s="108" customFormat="1">
      <c r="A9" s="108" t="s">
        <v>43</v>
      </c>
      <c r="B9" s="115" t="s">
        <v>341</v>
      </c>
      <c r="E9" s="109" t="s">
        <v>17</v>
      </c>
      <c r="F9" s="2">
        <v>105</v>
      </c>
      <c r="G9" s="2">
        <v>165</v>
      </c>
      <c r="H9" s="2">
        <v>173</v>
      </c>
      <c r="I9" s="2">
        <v>225</v>
      </c>
      <c r="J9" s="2">
        <v>91</v>
      </c>
      <c r="K9" s="2">
        <v>207</v>
      </c>
      <c r="L9" s="2">
        <v>202</v>
      </c>
      <c r="M9" s="2">
        <v>243</v>
      </c>
      <c r="N9" s="2">
        <v>177</v>
      </c>
      <c r="O9" s="2">
        <v>274</v>
      </c>
      <c r="P9" s="2">
        <v>199</v>
      </c>
      <c r="Q9" s="2">
        <v>191</v>
      </c>
      <c r="R9" s="2">
        <v>132</v>
      </c>
      <c r="S9" s="2">
        <v>155</v>
      </c>
      <c r="T9" s="2">
        <v>151</v>
      </c>
      <c r="U9" s="2">
        <v>158</v>
      </c>
      <c r="V9" s="256">
        <f>+'Business_areas-Q'!V45</f>
        <v>130</v>
      </c>
      <c r="W9" s="256">
        <f>+'Business_areas-Q'!W45</f>
        <v>154</v>
      </c>
      <c r="X9" s="256">
        <f>+'Business_areas-Q'!X45</f>
        <v>149</v>
      </c>
      <c r="Y9" s="256">
        <f>+'Business_areas-Q'!Y45</f>
        <v>155</v>
      </c>
      <c r="AA9" s="126"/>
      <c r="AB9" s="126"/>
      <c r="AC9" s="126"/>
      <c r="AD9" s="126"/>
      <c r="AE9" s="126"/>
    </row>
    <row r="10" spans="1:31" s="108" customFormat="1">
      <c r="A10" s="108" t="s">
        <v>43</v>
      </c>
      <c r="B10" s="115" t="s">
        <v>46</v>
      </c>
      <c r="C10" s="108" t="s">
        <v>393</v>
      </c>
      <c r="E10" s="109" t="s">
        <v>145</v>
      </c>
      <c r="F10" s="3">
        <v>6.079907353792704</v>
      </c>
      <c r="G10" s="3">
        <v>8.9189189189189193</v>
      </c>
      <c r="H10" s="3">
        <v>10.620012277470842</v>
      </c>
      <c r="I10" s="3">
        <v>11.700468018720748</v>
      </c>
      <c r="J10" s="3">
        <v>6.0626249167221857</v>
      </c>
      <c r="K10" s="3">
        <v>11.965317919075144</v>
      </c>
      <c r="L10" s="3">
        <v>13.457694870086609</v>
      </c>
      <c r="M10" s="3">
        <v>14.665057332528667</v>
      </c>
      <c r="N10" s="3">
        <v>12.844702467343977</v>
      </c>
      <c r="O10" s="3">
        <v>18.376928236083163</v>
      </c>
      <c r="P10" s="3">
        <v>13.955119214586256</v>
      </c>
      <c r="Q10" s="3">
        <v>12.035286704473851</v>
      </c>
      <c r="R10" s="3">
        <v>9.375</v>
      </c>
      <c r="S10" s="3">
        <v>10.601915184678523</v>
      </c>
      <c r="T10" s="3">
        <v>11.624326404926867</v>
      </c>
      <c r="U10" s="3">
        <v>11.269614835948644</v>
      </c>
      <c r="V10" s="273">
        <f>+'Business_areas-Q'!V46</f>
        <v>9.232954545454545</v>
      </c>
      <c r="W10" s="273">
        <f>+'Business_areas-Q'!W46</f>
        <v>10.533515731874145</v>
      </c>
      <c r="X10" s="273">
        <f>+'Business_areas-Q'!X46</f>
        <v>11.470361816782141</v>
      </c>
      <c r="Y10" s="273">
        <f>+'Business_areas-Q'!Y46</f>
        <v>11.055634807417974</v>
      </c>
      <c r="AA10" s="126"/>
      <c r="AB10" s="126"/>
      <c r="AC10" s="126"/>
      <c r="AD10" s="126"/>
      <c r="AE10" s="126"/>
    </row>
    <row r="11" spans="1:31" s="108" customFormat="1">
      <c r="A11" s="108" t="s">
        <v>43</v>
      </c>
      <c r="B11" s="115" t="s">
        <v>46</v>
      </c>
      <c r="C11" s="108" t="s">
        <v>393</v>
      </c>
      <c r="E11" s="109" t="s">
        <v>152</v>
      </c>
      <c r="F11" s="3">
        <v>-14</v>
      </c>
      <c r="G11" s="3">
        <v>-16.5</v>
      </c>
      <c r="H11" s="3">
        <v>-10.199999999999999</v>
      </c>
      <c r="I11" s="3">
        <v>-4.5</v>
      </c>
      <c r="J11" s="3">
        <v>-6.4</v>
      </c>
      <c r="K11" s="3">
        <v>0.4</v>
      </c>
      <c r="L11" s="3">
        <v>-3</v>
      </c>
      <c r="M11" s="3">
        <v>-7.8</v>
      </c>
      <c r="N11" s="3">
        <v>-0.8</v>
      </c>
      <c r="O11" s="3">
        <v>-7.9</v>
      </c>
      <c r="P11" s="3">
        <v>-2.6</v>
      </c>
      <c r="Q11" s="3">
        <v>-2.8</v>
      </c>
      <c r="R11" s="3">
        <v>1.4</v>
      </c>
      <c r="S11" s="3">
        <v>-2.8</v>
      </c>
      <c r="T11" s="3">
        <v>-4.8</v>
      </c>
      <c r="U11" s="3">
        <v>-8.9</v>
      </c>
      <c r="V11" s="273">
        <f>+'Business_areas-Q'!V47</f>
        <v>1.4</v>
      </c>
      <c r="W11" s="273">
        <f>+'Business_areas-Q'!W47</f>
        <v>-2.8</v>
      </c>
      <c r="X11" s="273">
        <f>+'Business_areas-Q'!X47</f>
        <v>-4.8</v>
      </c>
      <c r="Y11" s="273">
        <f>+'Business_areas-Q'!Y47</f>
        <v>-8.9</v>
      </c>
      <c r="AA11" s="126"/>
      <c r="AB11" s="126"/>
      <c r="AC11" s="126"/>
      <c r="AD11" s="126"/>
      <c r="AE11" s="126"/>
    </row>
    <row r="12" spans="1:31" s="108" customFormat="1">
      <c r="A12" s="108" t="s">
        <v>43</v>
      </c>
      <c r="B12" s="115"/>
      <c r="E12" s="109" t="s">
        <v>153</v>
      </c>
      <c r="F12" s="3">
        <v>-49.3</v>
      </c>
      <c r="G12" s="3">
        <v>-34.799999999999997</v>
      </c>
      <c r="H12" s="3">
        <v>-10.9</v>
      </c>
      <c r="I12" s="3">
        <v>22.7</v>
      </c>
      <c r="J12" s="3">
        <v>-8.1</v>
      </c>
      <c r="K12" s="3">
        <v>36.799999999999997</v>
      </c>
      <c r="L12" s="3">
        <v>21.4</v>
      </c>
      <c r="M12" s="3">
        <v>14.3</v>
      </c>
      <c r="N12" s="3">
        <v>118.5</v>
      </c>
      <c r="O12" s="3">
        <v>40.700000000000003</v>
      </c>
      <c r="P12" s="3">
        <v>-0.5</v>
      </c>
      <c r="Q12" s="3">
        <v>-20.399999999999999</v>
      </c>
      <c r="R12" s="3">
        <v>-25.9</v>
      </c>
      <c r="S12" s="3">
        <v>-44.4</v>
      </c>
      <c r="T12" s="3">
        <v>-18.600000000000001</v>
      </c>
      <c r="U12" s="3">
        <v>-13.3</v>
      </c>
      <c r="V12" s="276"/>
      <c r="W12" s="276"/>
      <c r="X12" s="276"/>
      <c r="Y12" s="276"/>
    </row>
    <row r="13" spans="1:31">
      <c r="A13" s="108" t="s">
        <v>45</v>
      </c>
    </row>
    <row r="14" spans="1:31">
      <c r="A14" s="108" t="s">
        <v>85</v>
      </c>
      <c r="E14" s="109" t="s">
        <v>482</v>
      </c>
    </row>
  </sheetData>
  <phoneticPr fontId="0" type="noConversion"/>
  <pageMargins left="0.75" right="0.75" top="1" bottom="1" header="0.5" footer="0.5"/>
  <pageSetup paperSize="9" scale="54"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U57"/>
  <sheetViews>
    <sheetView topLeftCell="D1" workbookViewId="0">
      <pane xSplit="2" ySplit="6" topLeftCell="N44" activePane="bottomRight" state="frozen"/>
      <selection activeCell="D1" sqref="D1"/>
      <selection pane="topRight" activeCell="F1" sqref="F1"/>
      <selection pane="bottomLeft" activeCell="D7" sqref="D7"/>
      <selection pane="bottomRight" activeCell="Q61" sqref="Q61"/>
    </sheetView>
  </sheetViews>
  <sheetFormatPr baseColWidth="10" defaultColWidth="8.83203125" defaultRowHeight="15" customHeight="1" x14ac:dyDescent="0"/>
  <cols>
    <col min="1" max="1" width="12.33203125" style="40" bestFit="1" customWidth="1"/>
    <col min="2" max="2" width="12.1640625" style="40" customWidth="1"/>
    <col min="3" max="3" width="11.1640625" style="40" customWidth="1"/>
    <col min="4" max="4" width="27.5" style="40" hidden="1" customWidth="1"/>
    <col min="5" max="5" width="30.83203125" style="40" customWidth="1"/>
    <col min="6" max="6" width="11.5" style="40" bestFit="1" customWidth="1"/>
    <col min="7" max="8" width="12" style="40" bestFit="1" customWidth="1"/>
    <col min="9" max="9" width="11.83203125" style="40" hidden="1" customWidth="1"/>
    <col min="10" max="10" width="11.6640625" style="40" hidden="1" customWidth="1"/>
    <col min="11" max="11" width="11.5" style="40" hidden="1" customWidth="1"/>
    <col min="12" max="12" width="11.6640625" style="40" hidden="1" customWidth="1"/>
    <col min="13" max="13" width="10.5" style="40" hidden="1" customWidth="1"/>
    <col min="14" max="15" width="12.5" style="40" customWidth="1"/>
    <col min="16" max="16" width="11.83203125" style="40" customWidth="1"/>
    <col min="17" max="17" width="13" style="40" bestFit="1" customWidth="1"/>
    <col min="18" max="21" width="8.5" style="40" bestFit="1" customWidth="1"/>
    <col min="22" max="16384" width="8.83203125" style="40"/>
  </cols>
  <sheetData>
    <row r="1" spans="1:21" ht="15" customHeight="1">
      <c r="A1" s="114">
        <f>+'Income_statement-Q'!A1</f>
        <v>41306</v>
      </c>
      <c r="B1" s="115" t="s">
        <v>175</v>
      </c>
      <c r="C1" s="116"/>
      <c r="D1" s="117" t="str">
        <f>Company</f>
        <v>AB Electrolux</v>
      </c>
      <c r="E1" s="117" t="str">
        <f>Company</f>
        <v>AB Electrolux</v>
      </c>
    </row>
    <row r="2" spans="1:21" ht="15" customHeight="1">
      <c r="A2" s="118"/>
      <c r="B2" s="115" t="s">
        <v>177</v>
      </c>
      <c r="C2" s="116"/>
      <c r="D2" s="119">
        <f>A1</f>
        <v>41306</v>
      </c>
      <c r="E2" s="120">
        <f>A1</f>
        <v>41306</v>
      </c>
    </row>
    <row r="3" spans="1:21" ht="15" customHeight="1">
      <c r="A3" s="118"/>
      <c r="B3" s="115" t="s">
        <v>178</v>
      </c>
      <c r="C3" s="116" t="s">
        <v>179</v>
      </c>
      <c r="D3" s="121" t="s">
        <v>180</v>
      </c>
      <c r="E3" s="121" t="s">
        <v>181</v>
      </c>
    </row>
    <row r="4" spans="1:21" ht="15" customHeight="1">
      <c r="A4" s="40" t="s">
        <v>41</v>
      </c>
      <c r="B4" s="115" t="s">
        <v>182</v>
      </c>
      <c r="D4" s="34" t="s">
        <v>169</v>
      </c>
      <c r="E4" s="34" t="s">
        <v>169</v>
      </c>
      <c r="J4" s="17"/>
    </row>
    <row r="5" spans="1:21" ht="15" customHeight="1">
      <c r="B5" s="115" t="s">
        <v>184</v>
      </c>
      <c r="C5" s="122" t="s">
        <v>339</v>
      </c>
      <c r="D5" s="34"/>
      <c r="E5" s="34"/>
      <c r="R5" s="272" t="s">
        <v>619</v>
      </c>
      <c r="S5" s="272" t="s">
        <v>619</v>
      </c>
      <c r="T5" s="272" t="s">
        <v>619</v>
      </c>
      <c r="U5" s="272" t="s">
        <v>619</v>
      </c>
    </row>
    <row r="6" spans="1:21" ht="15" customHeight="1">
      <c r="A6" s="40" t="s">
        <v>42</v>
      </c>
      <c r="B6" s="115" t="s">
        <v>183</v>
      </c>
      <c r="C6" s="122" t="s">
        <v>339</v>
      </c>
      <c r="D6" s="116"/>
      <c r="E6" s="34" t="s">
        <v>38</v>
      </c>
      <c r="F6" s="123" t="s">
        <v>555</v>
      </c>
      <c r="G6" s="123" t="s">
        <v>556</v>
      </c>
      <c r="H6" s="123" t="s">
        <v>557</v>
      </c>
      <c r="I6" s="123" t="s">
        <v>558</v>
      </c>
      <c r="J6" s="238" t="s">
        <v>587</v>
      </c>
      <c r="K6" s="238" t="s">
        <v>594</v>
      </c>
      <c r="L6" s="238" t="s">
        <v>598</v>
      </c>
      <c r="M6" s="238" t="s">
        <v>588</v>
      </c>
      <c r="N6" s="238" t="s">
        <v>589</v>
      </c>
      <c r="O6" s="238" t="s">
        <v>593</v>
      </c>
      <c r="P6" s="238" t="s">
        <v>597</v>
      </c>
      <c r="Q6" s="238" t="s">
        <v>601</v>
      </c>
      <c r="R6" s="254" t="s">
        <v>585</v>
      </c>
      <c r="S6" s="254" t="s">
        <v>591</v>
      </c>
      <c r="T6" s="254" t="s">
        <v>596</v>
      </c>
      <c r="U6" s="254" t="s">
        <v>600</v>
      </c>
    </row>
    <row r="7" spans="1:21" ht="15" customHeight="1">
      <c r="A7" s="40" t="s">
        <v>43</v>
      </c>
      <c r="E7" s="40" t="s">
        <v>37</v>
      </c>
      <c r="R7" s="259"/>
      <c r="S7" s="259"/>
      <c r="T7" s="259"/>
      <c r="U7" s="259"/>
    </row>
    <row r="8" spans="1:21" ht="15" customHeight="1">
      <c r="A8" s="40" t="s">
        <v>42</v>
      </c>
      <c r="E8" s="104" t="s">
        <v>47</v>
      </c>
      <c r="R8" s="259"/>
      <c r="S8" s="259"/>
      <c r="T8" s="259"/>
      <c r="U8" s="259"/>
    </row>
    <row r="9" spans="1:21" ht="24">
      <c r="A9" s="40" t="s">
        <v>43</v>
      </c>
      <c r="E9" s="140" t="s">
        <v>541</v>
      </c>
      <c r="F9" s="13">
        <v>27419</v>
      </c>
      <c r="G9" s="13">
        <v>27810</v>
      </c>
      <c r="H9" s="13">
        <v>27722</v>
      </c>
      <c r="I9" s="13">
        <v>27481</v>
      </c>
      <c r="J9" s="13">
        <v>20482</v>
      </c>
      <c r="K9" s="13">
        <v>21130</v>
      </c>
      <c r="L9" s="13">
        <v>26336</v>
      </c>
      <c r="M9" s="13">
        <v>24297</v>
      </c>
      <c r="N9" s="13">
        <v>22636</v>
      </c>
      <c r="O9" s="13">
        <v>22987</v>
      </c>
      <c r="P9" s="13">
        <v>22851</v>
      </c>
      <c r="Q9" s="13">
        <v>22826</v>
      </c>
      <c r="R9" s="282">
        <v>22611</v>
      </c>
      <c r="S9" s="282">
        <v>22961</v>
      </c>
      <c r="T9" s="282">
        <v>22824</v>
      </c>
      <c r="U9" s="282">
        <v>22800</v>
      </c>
    </row>
    <row r="10" spans="1:21" ht="15" customHeight="1">
      <c r="A10" s="40" t="s">
        <v>43</v>
      </c>
      <c r="E10" s="112" t="s">
        <v>543</v>
      </c>
      <c r="F10" s="9">
        <v>10503</v>
      </c>
      <c r="G10" s="9">
        <v>12350</v>
      </c>
      <c r="H10" s="9">
        <v>9203</v>
      </c>
      <c r="I10" s="9">
        <v>9072</v>
      </c>
      <c r="J10" s="9">
        <v>11626</v>
      </c>
      <c r="K10" s="9">
        <v>11343</v>
      </c>
      <c r="L10" s="9">
        <v>10992</v>
      </c>
      <c r="M10" s="9">
        <v>10391</v>
      </c>
      <c r="N10" s="9">
        <v>12077</v>
      </c>
      <c r="O10" s="9">
        <v>13820</v>
      </c>
      <c r="P10" s="9">
        <v>12922</v>
      </c>
      <c r="Q10" s="9">
        <v>12377</v>
      </c>
      <c r="R10" s="260">
        <v>11828</v>
      </c>
      <c r="S10" s="260">
        <v>13553</v>
      </c>
      <c r="T10" s="260">
        <v>12681</v>
      </c>
      <c r="U10" s="260">
        <v>12106</v>
      </c>
    </row>
    <row r="11" spans="1:21" ht="15" customHeight="1">
      <c r="A11" s="40" t="s">
        <v>43</v>
      </c>
      <c r="E11" s="140" t="s">
        <v>545</v>
      </c>
      <c r="F11" s="13">
        <v>6570</v>
      </c>
      <c r="G11" s="13">
        <v>7107</v>
      </c>
      <c r="H11" s="13">
        <v>6738</v>
      </c>
      <c r="I11" s="13">
        <v>7228</v>
      </c>
      <c r="J11" s="13">
        <v>9224</v>
      </c>
      <c r="K11" s="13">
        <v>10073</v>
      </c>
      <c r="L11" s="13">
        <v>9627</v>
      </c>
      <c r="M11" s="13">
        <v>14075</v>
      </c>
      <c r="N11" s="13">
        <v>13993</v>
      </c>
      <c r="O11" s="13">
        <v>13886</v>
      </c>
      <c r="P11" s="13">
        <v>13397</v>
      </c>
      <c r="Q11" s="13">
        <v>13337</v>
      </c>
      <c r="R11" s="282">
        <v>13993</v>
      </c>
      <c r="S11" s="282">
        <v>13886</v>
      </c>
      <c r="T11" s="282">
        <v>13397</v>
      </c>
      <c r="U11" s="282">
        <v>13337</v>
      </c>
    </row>
    <row r="12" spans="1:21" ht="24.75" customHeight="1">
      <c r="A12" s="40" t="s">
        <v>43</v>
      </c>
      <c r="E12" s="112" t="s">
        <v>547</v>
      </c>
      <c r="F12" s="9">
        <v>3642</v>
      </c>
      <c r="G12" s="9">
        <v>3838</v>
      </c>
      <c r="H12" s="9">
        <v>3548</v>
      </c>
      <c r="I12" s="9">
        <v>3920</v>
      </c>
      <c r="J12" s="9">
        <v>4099</v>
      </c>
      <c r="K12" s="9">
        <v>4278</v>
      </c>
      <c r="L12" s="9">
        <v>4336</v>
      </c>
      <c r="M12" s="9">
        <v>4630</v>
      </c>
      <c r="N12" s="9">
        <v>4543</v>
      </c>
      <c r="O12" s="9">
        <v>4982</v>
      </c>
      <c r="P12" s="9">
        <v>4781</v>
      </c>
      <c r="Q12" s="9">
        <v>4933</v>
      </c>
      <c r="R12" s="260">
        <v>4543</v>
      </c>
      <c r="S12" s="260">
        <v>4982</v>
      </c>
      <c r="T12" s="260">
        <v>4781</v>
      </c>
      <c r="U12" s="260">
        <v>4933</v>
      </c>
    </row>
    <row r="13" spans="1:21" ht="24.75" customHeight="1">
      <c r="A13" s="40" t="s">
        <v>43</v>
      </c>
      <c r="E13" s="112" t="s">
        <v>538</v>
      </c>
      <c r="F13" s="9">
        <v>3842</v>
      </c>
      <c r="G13" s="9">
        <v>3972</v>
      </c>
      <c r="H13" s="9">
        <v>4365</v>
      </c>
      <c r="I13" s="9">
        <v>4057</v>
      </c>
      <c r="J13" s="9">
        <v>3740</v>
      </c>
      <c r="K13" s="9">
        <v>3764</v>
      </c>
      <c r="L13" s="9">
        <v>4261</v>
      </c>
      <c r="M13" s="9">
        <v>4792</v>
      </c>
      <c r="N13" s="9">
        <v>4282</v>
      </c>
      <c r="O13" s="9">
        <v>4360</v>
      </c>
      <c r="P13" s="9">
        <v>4597</v>
      </c>
      <c r="Q13" s="9">
        <v>4532</v>
      </c>
      <c r="R13" s="260">
        <v>4278</v>
      </c>
      <c r="S13" s="260">
        <v>4356</v>
      </c>
      <c r="T13" s="260">
        <v>4593</v>
      </c>
      <c r="U13" s="260">
        <v>4528</v>
      </c>
    </row>
    <row r="14" spans="1:21" ht="15" customHeight="1">
      <c r="A14" s="40" t="s">
        <v>43</v>
      </c>
      <c r="E14" s="112" t="s">
        <v>154</v>
      </c>
      <c r="F14" s="9">
        <v>2803</v>
      </c>
      <c r="G14" s="9">
        <v>2845</v>
      </c>
      <c r="H14" s="9">
        <v>2474</v>
      </c>
      <c r="I14" s="9">
        <v>2492</v>
      </c>
      <c r="J14" s="9">
        <v>2734</v>
      </c>
      <c r="K14" s="9">
        <v>2911</v>
      </c>
      <c r="L14" s="9">
        <v>2894</v>
      </c>
      <c r="M14" s="9">
        <v>2829</v>
      </c>
      <c r="N14" s="9">
        <v>2805</v>
      </c>
      <c r="O14" s="9">
        <v>2835</v>
      </c>
      <c r="P14" s="9">
        <v>2698</v>
      </c>
      <c r="Q14" s="9">
        <v>2671</v>
      </c>
      <c r="R14" s="260">
        <v>2797</v>
      </c>
      <c r="S14" s="260">
        <v>2827</v>
      </c>
      <c r="T14" s="260">
        <v>2690</v>
      </c>
      <c r="U14" s="260">
        <v>2664</v>
      </c>
    </row>
    <row r="15" spans="1:21" ht="15" customHeight="1">
      <c r="A15" s="40" t="s">
        <v>43</v>
      </c>
      <c r="E15" s="55" t="s">
        <v>107</v>
      </c>
      <c r="F15" s="9">
        <v>4568</v>
      </c>
      <c r="G15" s="9">
        <v>4714</v>
      </c>
      <c r="H15" s="9">
        <v>5025</v>
      </c>
      <c r="I15" s="9">
        <v>7498</v>
      </c>
      <c r="J15" s="9">
        <v>7019</v>
      </c>
      <c r="K15" s="9">
        <v>7555</v>
      </c>
      <c r="L15" s="9">
        <v>7120</v>
      </c>
      <c r="M15" s="9">
        <v>7414</v>
      </c>
      <c r="N15" s="9">
        <v>7661</v>
      </c>
      <c r="O15" s="9">
        <v>7410</v>
      </c>
      <c r="P15" s="9">
        <v>7530</v>
      </c>
      <c r="Q15" s="9">
        <v>8127</v>
      </c>
      <c r="R15" s="260">
        <v>6404</v>
      </c>
      <c r="S15" s="260">
        <v>6325</v>
      </c>
      <c r="T15" s="260">
        <v>6529</v>
      </c>
      <c r="U15" s="260">
        <v>7191</v>
      </c>
    </row>
    <row r="16" spans="1:21" ht="15" customHeight="1">
      <c r="A16" s="40" t="s">
        <v>43</v>
      </c>
      <c r="E16" s="55" t="s">
        <v>16</v>
      </c>
      <c r="F16" s="9">
        <v>-208</v>
      </c>
      <c r="G16" s="9">
        <v>-106</v>
      </c>
      <c r="H16" s="9">
        <v>-110</v>
      </c>
      <c r="I16" s="9">
        <v>-1032</v>
      </c>
      <c r="J16" s="9">
        <v>-25</v>
      </c>
      <c r="K16" s="9">
        <v>16</v>
      </c>
      <c r="L16" s="9">
        <v>24</v>
      </c>
      <c r="M16" s="9">
        <v>117</v>
      </c>
      <c r="N16" s="9">
        <v>101</v>
      </c>
      <c r="O16" s="9">
        <v>76</v>
      </c>
      <c r="P16" s="9">
        <v>70</v>
      </c>
      <c r="Q16" s="9">
        <v>-54</v>
      </c>
      <c r="R16" s="260">
        <v>101</v>
      </c>
      <c r="S16" s="260">
        <v>76</v>
      </c>
      <c r="T16" s="260">
        <v>70</v>
      </c>
      <c r="U16" s="260">
        <v>-54</v>
      </c>
    </row>
    <row r="17" spans="1:21" ht="15" customHeight="1">
      <c r="A17" s="40" t="s">
        <v>44</v>
      </c>
      <c r="E17" s="90" t="s">
        <v>163</v>
      </c>
      <c r="F17" s="1">
        <v>59139</v>
      </c>
      <c r="G17" s="1">
        <v>62530</v>
      </c>
      <c r="H17" s="1">
        <v>58965</v>
      </c>
      <c r="I17" s="1">
        <v>60716</v>
      </c>
      <c r="J17" s="1">
        <v>58899</v>
      </c>
      <c r="K17" s="1">
        <v>61070</v>
      </c>
      <c r="L17" s="1">
        <v>65590</v>
      </c>
      <c r="M17" s="1">
        <v>68545</v>
      </c>
      <c r="N17" s="1">
        <v>68098</v>
      </c>
      <c r="O17" s="1">
        <v>70356</v>
      </c>
      <c r="P17" s="1">
        <v>68846</v>
      </c>
      <c r="Q17" s="1">
        <v>68749</v>
      </c>
      <c r="R17" s="257">
        <v>66555</v>
      </c>
      <c r="S17" s="257">
        <v>68966</v>
      </c>
      <c r="T17" s="257">
        <v>67565</v>
      </c>
      <c r="U17" s="257">
        <v>67505</v>
      </c>
    </row>
    <row r="18" spans="1:21" ht="15" customHeight="1">
      <c r="A18" s="40" t="s">
        <v>43</v>
      </c>
      <c r="E18" s="55" t="s">
        <v>164</v>
      </c>
      <c r="F18" s="9">
        <v>12172</v>
      </c>
      <c r="G18" s="9">
        <v>12674</v>
      </c>
      <c r="H18" s="9">
        <v>13047</v>
      </c>
      <c r="I18" s="9">
        <v>12805</v>
      </c>
      <c r="J18" s="9">
        <v>10160</v>
      </c>
      <c r="K18" s="9">
        <v>11835</v>
      </c>
      <c r="L18" s="9">
        <v>11663</v>
      </c>
      <c r="M18" s="9">
        <v>7839</v>
      </c>
      <c r="N18" s="9">
        <v>9506</v>
      </c>
      <c r="O18" s="9">
        <v>9189</v>
      </c>
      <c r="P18" s="9">
        <v>7816</v>
      </c>
      <c r="Q18" s="9">
        <v>7403</v>
      </c>
      <c r="R18" s="260">
        <v>9506</v>
      </c>
      <c r="S18" s="260">
        <v>9189</v>
      </c>
      <c r="T18" s="260">
        <v>7816</v>
      </c>
      <c r="U18" s="260">
        <v>7403</v>
      </c>
    </row>
    <row r="19" spans="1:21" ht="15" customHeight="1">
      <c r="A19" s="40" t="s">
        <v>43</v>
      </c>
      <c r="E19" s="55" t="s">
        <v>165</v>
      </c>
      <c r="F19" s="9" t="s">
        <v>36</v>
      </c>
      <c r="G19" s="9" t="s">
        <v>36</v>
      </c>
      <c r="H19" s="9" t="s">
        <v>36</v>
      </c>
      <c r="I19" s="9" t="s">
        <v>36</v>
      </c>
      <c r="J19" s="9" t="s">
        <v>36</v>
      </c>
      <c r="K19" s="9" t="s">
        <v>36</v>
      </c>
      <c r="L19" s="9" t="s">
        <v>36</v>
      </c>
      <c r="M19" s="9" t="s">
        <v>36</v>
      </c>
      <c r="N19" s="9" t="s">
        <v>36</v>
      </c>
      <c r="O19" s="9" t="s">
        <v>36</v>
      </c>
      <c r="P19" s="9" t="s">
        <v>36</v>
      </c>
      <c r="Q19" s="9" t="s">
        <v>36</v>
      </c>
      <c r="R19" s="260" t="s">
        <v>36</v>
      </c>
      <c r="S19" s="260" t="s">
        <v>36</v>
      </c>
      <c r="T19" s="260" t="s">
        <v>36</v>
      </c>
      <c r="U19" s="260" t="s">
        <v>36</v>
      </c>
    </row>
    <row r="20" spans="1:21" ht="15" customHeight="1">
      <c r="A20" s="40" t="s">
        <v>43</v>
      </c>
      <c r="E20" s="140" t="s">
        <v>166</v>
      </c>
      <c r="F20" s="9" t="s">
        <v>36</v>
      </c>
      <c r="G20" s="9" t="s">
        <v>36</v>
      </c>
      <c r="H20" s="9" t="s">
        <v>36</v>
      </c>
      <c r="I20" s="9" t="s">
        <v>36</v>
      </c>
      <c r="J20" s="9" t="s">
        <v>36</v>
      </c>
      <c r="K20" s="9" t="s">
        <v>36</v>
      </c>
      <c r="L20" s="9" t="s">
        <v>36</v>
      </c>
      <c r="M20" s="9" t="s">
        <v>36</v>
      </c>
      <c r="N20" s="9" t="s">
        <v>36</v>
      </c>
      <c r="O20" s="9" t="s">
        <v>36</v>
      </c>
      <c r="P20" s="9" t="s">
        <v>36</v>
      </c>
      <c r="Q20" s="9" t="s">
        <v>36</v>
      </c>
      <c r="R20" s="260" t="s">
        <v>36</v>
      </c>
      <c r="S20" s="260" t="s">
        <v>36</v>
      </c>
      <c r="T20" s="260" t="s">
        <v>36</v>
      </c>
      <c r="U20" s="260" t="s">
        <v>36</v>
      </c>
    </row>
    <row r="21" spans="1:21" s="248" customFormat="1" ht="15" customHeight="1">
      <c r="A21" s="248" t="s">
        <v>43</v>
      </c>
      <c r="E21" s="140" t="s">
        <v>620</v>
      </c>
      <c r="F21" s="9"/>
      <c r="G21" s="9"/>
      <c r="H21" s="9"/>
      <c r="I21" s="9"/>
      <c r="J21" s="9"/>
      <c r="K21" s="9"/>
      <c r="L21" s="9"/>
      <c r="M21" s="9"/>
      <c r="N21" s="9"/>
      <c r="O21" s="9"/>
      <c r="P21" s="9"/>
      <c r="Q21" s="9"/>
      <c r="R21" s="260">
        <v>471</v>
      </c>
      <c r="S21" s="260">
        <v>544</v>
      </c>
      <c r="T21" s="260">
        <v>376</v>
      </c>
      <c r="U21" s="260">
        <v>286</v>
      </c>
    </row>
    <row r="22" spans="1:21" ht="15" customHeight="1">
      <c r="A22" s="40" t="s">
        <v>43</v>
      </c>
      <c r="E22" s="140" t="s">
        <v>494</v>
      </c>
      <c r="F22" s="9" t="s">
        <v>36</v>
      </c>
      <c r="G22" s="9" t="s">
        <v>36</v>
      </c>
      <c r="H22" s="9" t="s">
        <v>36</v>
      </c>
      <c r="I22" s="9" t="s">
        <v>36</v>
      </c>
      <c r="J22" s="9" t="s">
        <v>36</v>
      </c>
      <c r="K22" s="9" t="s">
        <v>36</v>
      </c>
      <c r="L22" s="9" t="s">
        <v>36</v>
      </c>
      <c r="M22" s="9" t="s">
        <v>36</v>
      </c>
      <c r="N22" s="9" t="s">
        <v>36</v>
      </c>
      <c r="O22" s="9" t="s">
        <v>36</v>
      </c>
      <c r="P22" s="9" t="s">
        <v>36</v>
      </c>
      <c r="Q22" s="9" t="s">
        <v>36</v>
      </c>
      <c r="R22" s="260" t="s">
        <v>36</v>
      </c>
      <c r="S22" s="260" t="s">
        <v>36</v>
      </c>
      <c r="T22" s="260" t="s">
        <v>36</v>
      </c>
      <c r="U22" s="260" t="s">
        <v>36</v>
      </c>
    </row>
    <row r="23" spans="1:21" ht="15" customHeight="1">
      <c r="A23" s="40" t="s">
        <v>43</v>
      </c>
      <c r="E23" s="55" t="s">
        <v>167</v>
      </c>
      <c r="F23" s="9" t="s">
        <v>36</v>
      </c>
      <c r="G23" s="9" t="s">
        <v>36</v>
      </c>
      <c r="H23" s="9" t="s">
        <v>36</v>
      </c>
      <c r="I23" s="9" t="s">
        <v>36</v>
      </c>
      <c r="J23" s="9" t="s">
        <v>36</v>
      </c>
      <c r="K23" s="9" t="s">
        <v>36</v>
      </c>
      <c r="L23" s="9" t="s">
        <v>36</v>
      </c>
      <c r="M23" s="9" t="s">
        <v>36</v>
      </c>
      <c r="N23" s="9" t="s">
        <v>36</v>
      </c>
      <c r="O23" s="9" t="s">
        <v>36</v>
      </c>
      <c r="P23" s="9" t="s">
        <v>36</v>
      </c>
      <c r="Q23" s="9" t="s">
        <v>36</v>
      </c>
      <c r="R23" s="260" t="s">
        <v>36</v>
      </c>
      <c r="S23" s="260" t="s">
        <v>36</v>
      </c>
      <c r="T23" s="260" t="s">
        <v>36</v>
      </c>
      <c r="U23" s="260" t="s">
        <v>36</v>
      </c>
    </row>
    <row r="24" spans="1:21" ht="15" customHeight="1">
      <c r="A24" s="40" t="s">
        <v>44</v>
      </c>
      <c r="E24" s="66" t="s">
        <v>168</v>
      </c>
      <c r="F24" s="14">
        <v>71311</v>
      </c>
      <c r="G24" s="14">
        <v>75204</v>
      </c>
      <c r="H24" s="14">
        <v>72012</v>
      </c>
      <c r="I24" s="14">
        <v>73521</v>
      </c>
      <c r="J24" s="14">
        <v>69059</v>
      </c>
      <c r="K24" s="14">
        <v>72905</v>
      </c>
      <c r="L24" s="14">
        <v>77253</v>
      </c>
      <c r="M24" s="14">
        <v>76384</v>
      </c>
      <c r="N24" s="14">
        <v>77604</v>
      </c>
      <c r="O24" s="14">
        <v>79545</v>
      </c>
      <c r="P24" s="14">
        <v>76662</v>
      </c>
      <c r="Q24" s="14">
        <v>76152</v>
      </c>
      <c r="R24" s="258">
        <v>76532</v>
      </c>
      <c r="S24" s="258">
        <v>78699</v>
      </c>
      <c r="T24" s="258">
        <v>75757</v>
      </c>
      <c r="U24" s="258">
        <v>75194</v>
      </c>
    </row>
    <row r="25" spans="1:21" ht="15" customHeight="1">
      <c r="A25" s="40" t="s">
        <v>45</v>
      </c>
      <c r="E25" s="90"/>
      <c r="F25" s="1"/>
      <c r="G25" s="1"/>
      <c r="H25" s="1"/>
      <c r="I25" s="1"/>
      <c r="J25" s="1"/>
      <c r="K25" s="1"/>
      <c r="L25" s="1"/>
      <c r="M25" s="1"/>
      <c r="N25" s="1"/>
      <c r="O25" s="1"/>
      <c r="P25" s="1"/>
      <c r="Q25" s="1"/>
      <c r="R25" s="257"/>
      <c r="S25" s="257"/>
      <c r="T25" s="257"/>
      <c r="U25" s="257"/>
    </row>
    <row r="26" spans="1:21" ht="15" customHeight="1">
      <c r="A26" s="40" t="s">
        <v>42</v>
      </c>
      <c r="E26" s="104" t="s">
        <v>65</v>
      </c>
      <c r="F26" s="1"/>
      <c r="G26" s="1"/>
      <c r="H26" s="1"/>
      <c r="I26" s="1"/>
      <c r="J26" s="1"/>
      <c r="K26" s="1"/>
      <c r="L26" s="1"/>
      <c r="M26" s="1"/>
      <c r="N26" s="1"/>
      <c r="O26" s="1"/>
      <c r="P26" s="1"/>
      <c r="Q26" s="1"/>
      <c r="R26" s="257"/>
      <c r="S26" s="257"/>
      <c r="T26" s="257"/>
      <c r="U26" s="257"/>
    </row>
    <row r="27" spans="1:21" ht="24">
      <c r="A27" s="40" t="s">
        <v>43</v>
      </c>
      <c r="E27" s="140" t="s">
        <v>541</v>
      </c>
      <c r="F27" s="9">
        <v>19657</v>
      </c>
      <c r="G27" s="9">
        <v>20550</v>
      </c>
      <c r="H27" s="9">
        <v>20423</v>
      </c>
      <c r="I27" s="9">
        <v>20668</v>
      </c>
      <c r="J27" s="9">
        <v>13006</v>
      </c>
      <c r="K27" s="9">
        <v>12981</v>
      </c>
      <c r="L27" s="9">
        <v>14933</v>
      </c>
      <c r="M27" s="9">
        <v>14847</v>
      </c>
      <c r="N27" s="9">
        <v>13621</v>
      </c>
      <c r="O27" s="9">
        <v>13824</v>
      </c>
      <c r="P27" s="9">
        <v>13921</v>
      </c>
      <c r="Q27" s="9">
        <v>14418</v>
      </c>
      <c r="R27" s="260">
        <v>13055</v>
      </c>
      <c r="S27" s="260">
        <v>13255</v>
      </c>
      <c r="T27" s="260">
        <v>13359</v>
      </c>
      <c r="U27" s="260">
        <v>14067</v>
      </c>
    </row>
    <row r="28" spans="1:21" ht="15" customHeight="1">
      <c r="A28" s="40" t="s">
        <v>43</v>
      </c>
      <c r="E28" s="112" t="s">
        <v>543</v>
      </c>
      <c r="F28" s="9">
        <v>3255</v>
      </c>
      <c r="G28" s="9">
        <v>5790</v>
      </c>
      <c r="H28" s="9">
        <v>3662</v>
      </c>
      <c r="I28" s="9">
        <v>2060</v>
      </c>
      <c r="J28" s="9">
        <v>5399</v>
      </c>
      <c r="K28" s="9">
        <v>6804</v>
      </c>
      <c r="L28" s="9">
        <v>6914</v>
      </c>
      <c r="M28" s="9">
        <v>5075</v>
      </c>
      <c r="N28" s="9">
        <v>6478</v>
      </c>
      <c r="O28" s="9">
        <v>9601</v>
      </c>
      <c r="P28" s="9">
        <v>8016</v>
      </c>
      <c r="Q28" s="9">
        <v>6645</v>
      </c>
      <c r="R28" s="260">
        <v>7161</v>
      </c>
      <c r="S28" s="260">
        <v>10322</v>
      </c>
      <c r="T28" s="260">
        <v>8695</v>
      </c>
      <c r="U28" s="260">
        <v>7293</v>
      </c>
    </row>
    <row r="29" spans="1:21" ht="15" customHeight="1">
      <c r="A29" s="40" t="s">
        <v>43</v>
      </c>
      <c r="E29" s="140" t="s">
        <v>545</v>
      </c>
      <c r="F29" s="9">
        <v>3479</v>
      </c>
      <c r="G29" s="9">
        <v>3961</v>
      </c>
      <c r="H29" s="9">
        <v>3290</v>
      </c>
      <c r="I29" s="9">
        <v>4082</v>
      </c>
      <c r="J29" s="9">
        <v>6249</v>
      </c>
      <c r="K29" s="9">
        <v>6600</v>
      </c>
      <c r="L29" s="9">
        <v>5906</v>
      </c>
      <c r="M29" s="9">
        <v>6607</v>
      </c>
      <c r="N29" s="9">
        <v>6884</v>
      </c>
      <c r="O29" s="9">
        <v>7165</v>
      </c>
      <c r="P29" s="9">
        <v>6628</v>
      </c>
      <c r="Q29" s="9">
        <v>6637</v>
      </c>
      <c r="R29" s="260">
        <v>6849</v>
      </c>
      <c r="S29" s="260">
        <v>7129</v>
      </c>
      <c r="T29" s="260">
        <v>6593</v>
      </c>
      <c r="U29" s="260">
        <v>6601</v>
      </c>
    </row>
    <row r="30" spans="1:21" ht="28.5" customHeight="1">
      <c r="A30" s="40" t="s">
        <v>43</v>
      </c>
      <c r="E30" s="112" t="s">
        <v>547</v>
      </c>
      <c r="F30" s="9">
        <v>1698</v>
      </c>
      <c r="G30" s="9">
        <v>1900</v>
      </c>
      <c r="H30" s="9">
        <v>1624</v>
      </c>
      <c r="I30" s="9">
        <v>1900</v>
      </c>
      <c r="J30" s="9">
        <v>2236</v>
      </c>
      <c r="K30" s="9">
        <v>2236</v>
      </c>
      <c r="L30" s="9">
        <v>2425</v>
      </c>
      <c r="M30" s="9">
        <v>2590</v>
      </c>
      <c r="N30" s="9">
        <v>2417</v>
      </c>
      <c r="O30" s="9">
        <v>2691</v>
      </c>
      <c r="P30" s="9">
        <v>2556</v>
      </c>
      <c r="Q30" s="9">
        <v>2714</v>
      </c>
      <c r="R30" s="260">
        <v>2411</v>
      </c>
      <c r="S30" s="260">
        <v>2685</v>
      </c>
      <c r="T30" s="260">
        <v>2550</v>
      </c>
      <c r="U30" s="260">
        <v>2708</v>
      </c>
    </row>
    <row r="31" spans="1:21" ht="28.5" customHeight="1">
      <c r="A31" s="40" t="s">
        <v>43</v>
      </c>
      <c r="E31" s="112" t="s">
        <v>538</v>
      </c>
      <c r="F31" s="9">
        <v>2254</v>
      </c>
      <c r="G31" s="9">
        <v>2326</v>
      </c>
      <c r="H31" s="9">
        <v>2573</v>
      </c>
      <c r="I31" s="9">
        <v>2334</v>
      </c>
      <c r="J31" s="9">
        <v>2089</v>
      </c>
      <c r="K31" s="9">
        <v>2209</v>
      </c>
      <c r="L31" s="9">
        <v>2459</v>
      </c>
      <c r="M31" s="9">
        <v>2582</v>
      </c>
      <c r="N31" s="9">
        <v>2238</v>
      </c>
      <c r="O31" s="9">
        <v>2333</v>
      </c>
      <c r="P31" s="9">
        <v>2952</v>
      </c>
      <c r="Q31" s="9">
        <v>3013</v>
      </c>
      <c r="R31" s="260">
        <v>2200</v>
      </c>
      <c r="S31" s="260">
        <v>2295</v>
      </c>
      <c r="T31" s="260">
        <v>2913</v>
      </c>
      <c r="U31" s="260">
        <v>2973</v>
      </c>
    </row>
    <row r="32" spans="1:21" ht="15" customHeight="1">
      <c r="A32" s="40" t="s">
        <v>43</v>
      </c>
      <c r="E32" s="112" t="s">
        <v>154</v>
      </c>
      <c r="F32" s="13">
        <v>1858</v>
      </c>
      <c r="G32" s="13">
        <v>1942</v>
      </c>
      <c r="H32" s="13">
        <v>1702</v>
      </c>
      <c r="I32" s="13">
        <v>1618</v>
      </c>
      <c r="J32" s="13">
        <v>1879</v>
      </c>
      <c r="K32" s="13">
        <v>1993</v>
      </c>
      <c r="L32" s="13">
        <v>1905</v>
      </c>
      <c r="M32" s="13">
        <v>1897</v>
      </c>
      <c r="N32" s="13">
        <v>1948</v>
      </c>
      <c r="O32" s="13">
        <v>1983</v>
      </c>
      <c r="P32" s="13">
        <v>1855</v>
      </c>
      <c r="Q32" s="13">
        <v>1775</v>
      </c>
      <c r="R32" s="282">
        <v>1839</v>
      </c>
      <c r="S32" s="282">
        <v>1874</v>
      </c>
      <c r="T32" s="282">
        <v>1748</v>
      </c>
      <c r="U32" s="282">
        <v>1681</v>
      </c>
    </row>
    <row r="33" spans="1:21" ht="15" customHeight="1">
      <c r="A33" s="40" t="s">
        <v>43</v>
      </c>
      <c r="E33" s="55" t="s">
        <v>107</v>
      </c>
      <c r="F33" s="13">
        <v>5608</v>
      </c>
      <c r="G33" s="13">
        <v>5522</v>
      </c>
      <c r="H33" s="13">
        <v>5462</v>
      </c>
      <c r="I33" s="13">
        <v>6507</v>
      </c>
      <c r="J33" s="13">
        <v>6078</v>
      </c>
      <c r="K33" s="13">
        <v>6243</v>
      </c>
      <c r="L33" s="13">
        <v>6361</v>
      </c>
      <c r="M33" s="13">
        <v>6816</v>
      </c>
      <c r="N33" s="13">
        <v>5611</v>
      </c>
      <c r="O33" s="13">
        <v>5738</v>
      </c>
      <c r="P33" s="13">
        <v>5943</v>
      </c>
      <c r="Q33" s="13">
        <v>6235</v>
      </c>
      <c r="R33" s="282">
        <v>3696</v>
      </c>
      <c r="S33" s="282">
        <v>3776</v>
      </c>
      <c r="T33" s="282">
        <v>4180</v>
      </c>
      <c r="U33" s="282">
        <v>4489</v>
      </c>
    </row>
    <row r="34" spans="1:21" ht="15" customHeight="1">
      <c r="A34" s="40" t="s">
        <v>43</v>
      </c>
      <c r="E34" s="55" t="s">
        <v>16</v>
      </c>
      <c r="F34" s="13">
        <v>1187</v>
      </c>
      <c r="G34" s="13">
        <v>1327</v>
      </c>
      <c r="H34" s="13">
        <v>1108</v>
      </c>
      <c r="I34" s="13">
        <v>1643</v>
      </c>
      <c r="J34" s="13">
        <v>1378</v>
      </c>
      <c r="K34" s="13">
        <v>1216</v>
      </c>
      <c r="L34" s="13">
        <v>1153</v>
      </c>
      <c r="M34" s="13">
        <v>1120</v>
      </c>
      <c r="N34" s="13">
        <v>1057</v>
      </c>
      <c r="O34" s="13">
        <v>1000</v>
      </c>
      <c r="P34" s="13">
        <v>927</v>
      </c>
      <c r="Q34" s="13">
        <v>1803</v>
      </c>
      <c r="R34" s="282">
        <v>1057</v>
      </c>
      <c r="S34" s="282">
        <v>1000</v>
      </c>
      <c r="T34" s="282">
        <v>927</v>
      </c>
      <c r="U34" s="282">
        <v>1803</v>
      </c>
    </row>
    <row r="35" spans="1:21" ht="15" customHeight="1">
      <c r="A35" s="40" t="s">
        <v>44</v>
      </c>
      <c r="E35" s="90" t="s">
        <v>163</v>
      </c>
      <c r="F35" s="14">
        <v>38996</v>
      </c>
      <c r="G35" s="14">
        <v>43318</v>
      </c>
      <c r="H35" s="14">
        <v>39844</v>
      </c>
      <c r="I35" s="14">
        <v>40812</v>
      </c>
      <c r="J35" s="14">
        <v>38314</v>
      </c>
      <c r="K35" s="14">
        <v>40282</v>
      </c>
      <c r="L35" s="14">
        <v>42056</v>
      </c>
      <c r="M35" s="14">
        <v>41534</v>
      </c>
      <c r="N35" s="14">
        <v>40254</v>
      </c>
      <c r="O35" s="14">
        <v>44335</v>
      </c>
      <c r="P35" s="14">
        <v>42798</v>
      </c>
      <c r="Q35" s="14">
        <v>43240</v>
      </c>
      <c r="R35" s="258">
        <v>38268</v>
      </c>
      <c r="S35" s="258">
        <v>42336</v>
      </c>
      <c r="T35" s="258">
        <v>40965</v>
      </c>
      <c r="U35" s="258">
        <v>41615</v>
      </c>
    </row>
    <row r="36" spans="1:21" ht="15" customHeight="1">
      <c r="A36" s="40" t="s">
        <v>43</v>
      </c>
      <c r="E36" s="55" t="s">
        <v>164</v>
      </c>
      <c r="F36" s="9" t="s">
        <v>36</v>
      </c>
      <c r="G36" s="9" t="s">
        <v>36</v>
      </c>
      <c r="H36" s="9" t="s">
        <v>36</v>
      </c>
      <c r="I36" s="9" t="s">
        <v>36</v>
      </c>
      <c r="J36" s="9" t="s">
        <v>36</v>
      </c>
      <c r="K36" s="9" t="s">
        <v>36</v>
      </c>
      <c r="L36" s="9" t="s">
        <v>599</v>
      </c>
      <c r="M36" s="9" t="s">
        <v>36</v>
      </c>
      <c r="N36" s="9" t="s">
        <v>36</v>
      </c>
      <c r="O36" s="9" t="s">
        <v>36</v>
      </c>
      <c r="P36" s="9" t="s">
        <v>36</v>
      </c>
      <c r="Q36" s="9" t="s">
        <v>36</v>
      </c>
      <c r="R36" s="260" t="s">
        <v>36</v>
      </c>
      <c r="S36" s="260" t="s">
        <v>36</v>
      </c>
      <c r="T36" s="260" t="s">
        <v>36</v>
      </c>
      <c r="U36" s="260" t="s">
        <v>36</v>
      </c>
    </row>
    <row r="37" spans="1:21" ht="15" customHeight="1">
      <c r="A37" s="40" t="s">
        <v>43</v>
      </c>
      <c r="E37" s="55" t="s">
        <v>165</v>
      </c>
      <c r="F37" s="9" t="s">
        <v>36</v>
      </c>
      <c r="G37" s="9" t="s">
        <v>36</v>
      </c>
      <c r="H37" s="9" t="s">
        <v>36</v>
      </c>
      <c r="I37" s="9" t="s">
        <v>36</v>
      </c>
      <c r="J37" s="9" t="s">
        <v>36</v>
      </c>
      <c r="K37" s="9" t="s">
        <v>36</v>
      </c>
      <c r="L37" s="9" t="s">
        <v>599</v>
      </c>
      <c r="M37" s="9" t="s">
        <v>36</v>
      </c>
      <c r="N37" s="9" t="s">
        <v>36</v>
      </c>
      <c r="O37" s="9" t="s">
        <v>36</v>
      </c>
      <c r="P37" s="9" t="s">
        <v>36</v>
      </c>
      <c r="Q37" s="9" t="s">
        <v>36</v>
      </c>
      <c r="R37" s="260" t="s">
        <v>36</v>
      </c>
      <c r="S37" s="260" t="s">
        <v>36</v>
      </c>
      <c r="T37" s="260" t="s">
        <v>36</v>
      </c>
      <c r="U37" s="260" t="s">
        <v>36</v>
      </c>
    </row>
    <row r="38" spans="1:21" ht="15" customHeight="1">
      <c r="A38" s="40" t="s">
        <v>43</v>
      </c>
      <c r="E38" s="140" t="s">
        <v>166</v>
      </c>
      <c r="F38" s="13">
        <v>12902</v>
      </c>
      <c r="G38" s="13">
        <v>12178</v>
      </c>
      <c r="H38" s="13">
        <v>12438</v>
      </c>
      <c r="I38" s="13">
        <v>12096</v>
      </c>
      <c r="J38" s="13">
        <v>10550</v>
      </c>
      <c r="K38" s="13">
        <v>13150</v>
      </c>
      <c r="L38" s="13">
        <v>14595</v>
      </c>
      <c r="M38" s="13">
        <v>14206</v>
      </c>
      <c r="N38" s="13">
        <v>16611</v>
      </c>
      <c r="O38" s="13">
        <v>15047</v>
      </c>
      <c r="P38" s="13">
        <v>14349</v>
      </c>
      <c r="Q38" s="13">
        <v>13088</v>
      </c>
      <c r="R38" s="282">
        <v>16611</v>
      </c>
      <c r="S38" s="282">
        <v>15047</v>
      </c>
      <c r="T38" s="282">
        <v>14349</v>
      </c>
      <c r="U38" s="282">
        <v>13088</v>
      </c>
    </row>
    <row r="39" spans="1:21" s="248" customFormat="1" ht="15" customHeight="1">
      <c r="A39" s="248" t="s">
        <v>43</v>
      </c>
      <c r="E39" s="140" t="s">
        <v>620</v>
      </c>
      <c r="F39" s="13"/>
      <c r="G39" s="13"/>
      <c r="H39" s="13"/>
      <c r="I39" s="13"/>
      <c r="J39" s="13"/>
      <c r="K39" s="13"/>
      <c r="L39" s="13"/>
      <c r="M39" s="13"/>
      <c r="N39" s="13"/>
      <c r="O39" s="13"/>
      <c r="P39" s="13"/>
      <c r="Q39" s="13"/>
      <c r="R39" s="282">
        <v>3144</v>
      </c>
      <c r="S39" s="282">
        <v>4261</v>
      </c>
      <c r="T39" s="282">
        <v>4313</v>
      </c>
      <c r="U39" s="282">
        <v>4765</v>
      </c>
    </row>
    <row r="40" spans="1:21" ht="15" customHeight="1">
      <c r="A40" s="40" t="s">
        <v>43</v>
      </c>
      <c r="E40" s="140" t="s">
        <v>494</v>
      </c>
      <c r="F40" s="13">
        <v>1138</v>
      </c>
      <c r="G40" s="9" t="s">
        <v>36</v>
      </c>
      <c r="H40" s="9">
        <v>0</v>
      </c>
      <c r="I40" s="9">
        <v>0</v>
      </c>
      <c r="J40" s="9">
        <v>1850</v>
      </c>
      <c r="K40" s="9">
        <v>0</v>
      </c>
      <c r="L40" s="9">
        <v>0</v>
      </c>
      <c r="M40" s="9">
        <v>0</v>
      </c>
      <c r="N40" s="9">
        <v>1860</v>
      </c>
      <c r="O40" s="9">
        <v>0</v>
      </c>
      <c r="P40" s="9">
        <v>0</v>
      </c>
      <c r="Q40" s="9">
        <v>0</v>
      </c>
      <c r="R40" s="260">
        <v>1860</v>
      </c>
      <c r="S40" s="260">
        <v>0</v>
      </c>
      <c r="T40" s="260">
        <v>0</v>
      </c>
      <c r="U40" s="260">
        <v>0</v>
      </c>
    </row>
    <row r="41" spans="1:21" ht="15" customHeight="1">
      <c r="A41" s="40" t="s">
        <v>43</v>
      </c>
      <c r="E41" s="55" t="s">
        <v>167</v>
      </c>
      <c r="F41" s="9">
        <v>18275</v>
      </c>
      <c r="G41" s="9">
        <v>19708</v>
      </c>
      <c r="H41" s="9">
        <v>19730</v>
      </c>
      <c r="I41" s="9">
        <v>20613</v>
      </c>
      <c r="J41" s="9">
        <v>18345</v>
      </c>
      <c r="K41" s="9">
        <v>19473</v>
      </c>
      <c r="L41" s="9">
        <v>20602</v>
      </c>
      <c r="M41" s="9">
        <v>20644</v>
      </c>
      <c r="N41" s="9">
        <v>18879</v>
      </c>
      <c r="O41" s="9">
        <v>20163</v>
      </c>
      <c r="P41" s="9">
        <v>19515</v>
      </c>
      <c r="Q41" s="9">
        <v>19824</v>
      </c>
      <c r="R41" s="260">
        <v>16649</v>
      </c>
      <c r="S41" s="260">
        <v>17055</v>
      </c>
      <c r="T41" s="260">
        <v>16130</v>
      </c>
      <c r="U41" s="260">
        <v>15726</v>
      </c>
    </row>
    <row r="42" spans="1:21" ht="15" customHeight="1">
      <c r="A42" s="40" t="s">
        <v>44</v>
      </c>
      <c r="E42" s="66" t="s">
        <v>168</v>
      </c>
      <c r="F42" s="14">
        <v>71311</v>
      </c>
      <c r="G42" s="14">
        <v>75204</v>
      </c>
      <c r="H42" s="14">
        <v>72012</v>
      </c>
      <c r="I42" s="14">
        <v>73521</v>
      </c>
      <c r="J42" s="14">
        <v>69059</v>
      </c>
      <c r="K42" s="14">
        <v>72905</v>
      </c>
      <c r="L42" s="14">
        <v>77253</v>
      </c>
      <c r="M42" s="14">
        <v>76384</v>
      </c>
      <c r="N42" s="14">
        <v>77604</v>
      </c>
      <c r="O42" s="14">
        <v>79545</v>
      </c>
      <c r="P42" s="14">
        <v>76662</v>
      </c>
      <c r="Q42" s="14">
        <v>76152</v>
      </c>
      <c r="R42" s="258">
        <v>76532</v>
      </c>
      <c r="S42" s="258">
        <v>78699</v>
      </c>
      <c r="T42" s="258">
        <v>75757</v>
      </c>
      <c r="U42" s="258">
        <v>75194</v>
      </c>
    </row>
    <row r="43" spans="1:21" ht="15" customHeight="1">
      <c r="A43" s="40" t="s">
        <v>45</v>
      </c>
      <c r="E43" s="90"/>
      <c r="F43" s="9"/>
      <c r="G43" s="9"/>
      <c r="H43" s="9"/>
      <c r="I43" s="9"/>
      <c r="J43" s="9"/>
      <c r="K43" s="9"/>
      <c r="L43" s="9"/>
      <c r="M43" s="9"/>
      <c r="N43" s="9"/>
      <c r="O43" s="9"/>
      <c r="P43" s="9"/>
      <c r="Q43" s="9"/>
      <c r="R43" s="260"/>
      <c r="S43" s="260"/>
      <c r="T43" s="260"/>
      <c r="U43" s="260"/>
    </row>
    <row r="44" spans="1:21" ht="15" customHeight="1">
      <c r="A44" s="40" t="s">
        <v>42</v>
      </c>
      <c r="E44" s="104" t="s">
        <v>141</v>
      </c>
      <c r="F44" s="9"/>
      <c r="G44" s="9"/>
      <c r="H44" s="9"/>
      <c r="I44" s="9"/>
      <c r="J44" s="9"/>
      <c r="K44" s="9"/>
      <c r="L44" s="9"/>
      <c r="M44" s="9"/>
      <c r="N44" s="9"/>
      <c r="O44" s="9"/>
      <c r="P44" s="9"/>
      <c r="Q44" s="9"/>
      <c r="R44" s="260"/>
      <c r="S44" s="260"/>
      <c r="T44" s="260"/>
      <c r="U44" s="260"/>
    </row>
    <row r="45" spans="1:21" ht="24">
      <c r="A45" s="40" t="s">
        <v>43</v>
      </c>
      <c r="B45" s="40" t="s">
        <v>46</v>
      </c>
      <c r="E45" s="140" t="s">
        <v>541</v>
      </c>
      <c r="F45" s="13">
        <v>7762</v>
      </c>
      <c r="G45" s="13">
        <v>7260</v>
      </c>
      <c r="H45" s="13">
        <v>7299</v>
      </c>
      <c r="I45" s="13">
        <v>6813</v>
      </c>
      <c r="J45" s="13">
        <v>7476</v>
      </c>
      <c r="K45" s="13">
        <v>8149</v>
      </c>
      <c r="L45" s="13">
        <v>11403</v>
      </c>
      <c r="M45" s="13">
        <v>9450</v>
      </c>
      <c r="N45" s="13">
        <v>9015</v>
      </c>
      <c r="O45" s="13">
        <v>9163</v>
      </c>
      <c r="P45" s="13">
        <v>8930</v>
      </c>
      <c r="Q45" s="13">
        <v>8408</v>
      </c>
      <c r="R45" s="282">
        <v>9556</v>
      </c>
      <c r="S45" s="282">
        <v>9706</v>
      </c>
      <c r="T45" s="282">
        <v>9465</v>
      </c>
      <c r="U45" s="282">
        <v>8733</v>
      </c>
    </row>
    <row r="46" spans="1:21" ht="15" customHeight="1">
      <c r="A46" s="40" t="s">
        <v>43</v>
      </c>
      <c r="B46" s="40" t="s">
        <v>46</v>
      </c>
      <c r="E46" s="112" t="s">
        <v>543</v>
      </c>
      <c r="F46" s="9">
        <v>7248</v>
      </c>
      <c r="G46" s="9">
        <v>6560</v>
      </c>
      <c r="H46" s="9">
        <v>5541</v>
      </c>
      <c r="I46" s="9">
        <v>7012</v>
      </c>
      <c r="J46" s="9">
        <v>6227</v>
      </c>
      <c r="K46" s="9">
        <v>4539</v>
      </c>
      <c r="L46" s="9">
        <v>4078</v>
      </c>
      <c r="M46" s="9">
        <v>5316</v>
      </c>
      <c r="N46" s="9">
        <v>5599</v>
      </c>
      <c r="O46" s="9">
        <v>4219</v>
      </c>
      <c r="P46" s="9">
        <v>4906</v>
      </c>
      <c r="Q46" s="9">
        <v>5732</v>
      </c>
      <c r="R46" s="260">
        <v>4667</v>
      </c>
      <c r="S46" s="260">
        <v>3231</v>
      </c>
      <c r="T46" s="260">
        <v>3986</v>
      </c>
      <c r="U46" s="260">
        <v>4813</v>
      </c>
    </row>
    <row r="47" spans="1:21" ht="15" customHeight="1">
      <c r="A47" s="40" t="s">
        <v>43</v>
      </c>
      <c r="B47" s="40" t="s">
        <v>46</v>
      </c>
      <c r="E47" s="140" t="s">
        <v>545</v>
      </c>
      <c r="F47" s="9">
        <v>3091</v>
      </c>
      <c r="G47" s="9">
        <v>3146</v>
      </c>
      <c r="H47" s="9">
        <v>3448</v>
      </c>
      <c r="I47" s="9">
        <v>3146</v>
      </c>
      <c r="J47" s="9">
        <v>2975</v>
      </c>
      <c r="K47" s="9">
        <v>3473</v>
      </c>
      <c r="L47" s="9">
        <v>3721</v>
      </c>
      <c r="M47" s="9">
        <v>7468</v>
      </c>
      <c r="N47" s="9">
        <v>7109</v>
      </c>
      <c r="O47" s="9">
        <v>6721</v>
      </c>
      <c r="P47" s="9">
        <v>6769</v>
      </c>
      <c r="Q47" s="9">
        <v>6700</v>
      </c>
      <c r="R47" s="260">
        <v>7144</v>
      </c>
      <c r="S47" s="260">
        <v>6757</v>
      </c>
      <c r="T47" s="260">
        <v>6804</v>
      </c>
      <c r="U47" s="260">
        <v>6736</v>
      </c>
    </row>
    <row r="48" spans="1:21" ht="26.25" customHeight="1">
      <c r="A48" s="40" t="s">
        <v>43</v>
      </c>
      <c r="B48" s="40" t="s">
        <v>46</v>
      </c>
      <c r="E48" s="112" t="s">
        <v>547</v>
      </c>
      <c r="F48" s="9">
        <v>1944</v>
      </c>
      <c r="G48" s="9">
        <v>1938</v>
      </c>
      <c r="H48" s="9">
        <v>1924</v>
      </c>
      <c r="I48" s="9">
        <v>2020</v>
      </c>
      <c r="J48" s="9">
        <v>1863</v>
      </c>
      <c r="K48" s="9">
        <v>2042</v>
      </c>
      <c r="L48" s="9">
        <v>1911</v>
      </c>
      <c r="M48" s="9">
        <v>2040</v>
      </c>
      <c r="N48" s="9">
        <v>2126</v>
      </c>
      <c r="O48" s="9">
        <v>2291</v>
      </c>
      <c r="P48" s="9">
        <v>2225</v>
      </c>
      <c r="Q48" s="9">
        <v>2219</v>
      </c>
      <c r="R48" s="260">
        <v>2132</v>
      </c>
      <c r="S48" s="260">
        <v>2297</v>
      </c>
      <c r="T48" s="260">
        <v>2231</v>
      </c>
      <c r="U48" s="260">
        <v>2225</v>
      </c>
    </row>
    <row r="49" spans="1:21" ht="15" customHeight="1">
      <c r="A49" s="40" t="s">
        <v>43</v>
      </c>
      <c r="B49" s="40" t="s">
        <v>46</v>
      </c>
      <c r="E49" s="112" t="s">
        <v>538</v>
      </c>
      <c r="F49" s="9">
        <v>1588</v>
      </c>
      <c r="G49" s="9">
        <v>1646</v>
      </c>
      <c r="H49" s="9">
        <v>1792</v>
      </c>
      <c r="I49" s="9">
        <v>1723</v>
      </c>
      <c r="J49" s="9">
        <v>1651</v>
      </c>
      <c r="K49" s="9">
        <v>1555</v>
      </c>
      <c r="L49" s="9">
        <v>1802</v>
      </c>
      <c r="M49" s="9">
        <v>2210</v>
      </c>
      <c r="N49" s="9">
        <v>2044</v>
      </c>
      <c r="O49" s="9">
        <v>2027</v>
      </c>
      <c r="P49" s="9">
        <v>1645</v>
      </c>
      <c r="Q49" s="9">
        <v>1519</v>
      </c>
      <c r="R49" s="260">
        <v>2078</v>
      </c>
      <c r="S49" s="260">
        <v>2061</v>
      </c>
      <c r="T49" s="260">
        <v>1680</v>
      </c>
      <c r="U49" s="260">
        <v>1555</v>
      </c>
    </row>
    <row r="50" spans="1:21" ht="15" customHeight="1">
      <c r="A50" s="40" t="s">
        <v>43</v>
      </c>
      <c r="B50" s="40" t="s">
        <v>46</v>
      </c>
      <c r="E50" s="112" t="s">
        <v>154</v>
      </c>
      <c r="F50" s="9">
        <v>945</v>
      </c>
      <c r="G50" s="9">
        <v>903</v>
      </c>
      <c r="H50" s="9">
        <v>772</v>
      </c>
      <c r="I50" s="9">
        <v>874</v>
      </c>
      <c r="J50" s="9">
        <v>855</v>
      </c>
      <c r="K50" s="9">
        <v>918</v>
      </c>
      <c r="L50" s="9">
        <v>989</v>
      </c>
      <c r="M50" s="9">
        <v>932</v>
      </c>
      <c r="N50" s="9">
        <v>857</v>
      </c>
      <c r="O50" s="9">
        <v>852</v>
      </c>
      <c r="P50" s="9">
        <v>843</v>
      </c>
      <c r="Q50" s="9">
        <v>896</v>
      </c>
      <c r="R50" s="260">
        <v>958</v>
      </c>
      <c r="S50" s="260">
        <v>953</v>
      </c>
      <c r="T50" s="260">
        <v>942</v>
      </c>
      <c r="U50" s="260">
        <v>983</v>
      </c>
    </row>
    <row r="51" spans="1:21" ht="15" customHeight="1">
      <c r="A51" s="40" t="s">
        <v>43</v>
      </c>
      <c r="B51" s="40" t="s">
        <v>46</v>
      </c>
      <c r="E51" s="55" t="s">
        <v>301</v>
      </c>
      <c r="F51" s="9">
        <v>-1040</v>
      </c>
      <c r="G51" s="9">
        <v>-808</v>
      </c>
      <c r="H51" s="9">
        <v>-437</v>
      </c>
      <c r="I51" s="9">
        <v>991</v>
      </c>
      <c r="J51" s="9">
        <v>941</v>
      </c>
      <c r="K51" s="9">
        <v>1312</v>
      </c>
      <c r="L51" s="9">
        <v>759</v>
      </c>
      <c r="M51" s="9">
        <v>598</v>
      </c>
      <c r="N51" s="9">
        <v>2050</v>
      </c>
      <c r="O51" s="9">
        <v>1672</v>
      </c>
      <c r="P51" s="9">
        <v>1587</v>
      </c>
      <c r="Q51" s="9">
        <v>1892</v>
      </c>
      <c r="R51" s="260">
        <v>2708</v>
      </c>
      <c r="S51" s="260">
        <v>2549</v>
      </c>
      <c r="T51" s="260">
        <v>2349</v>
      </c>
      <c r="U51" s="260">
        <v>2702</v>
      </c>
    </row>
    <row r="52" spans="1:21" ht="15" customHeight="1">
      <c r="A52" s="40" t="s">
        <v>43</v>
      </c>
      <c r="E52" s="55" t="s">
        <v>16</v>
      </c>
      <c r="F52" s="9">
        <v>-1395</v>
      </c>
      <c r="G52" s="9">
        <v>-1433</v>
      </c>
      <c r="H52" s="9">
        <v>-1218</v>
      </c>
      <c r="I52" s="9">
        <v>-2675</v>
      </c>
      <c r="J52" s="9">
        <v>-1403</v>
      </c>
      <c r="K52" s="9">
        <v>-1200</v>
      </c>
      <c r="L52" s="9">
        <v>-1129</v>
      </c>
      <c r="M52" s="9">
        <v>-1003</v>
      </c>
      <c r="N52" s="9">
        <v>-956</v>
      </c>
      <c r="O52" s="9">
        <v>-924</v>
      </c>
      <c r="P52" s="9">
        <v>-857</v>
      </c>
      <c r="Q52" s="9">
        <v>-1857</v>
      </c>
      <c r="R52" s="260">
        <v>-956</v>
      </c>
      <c r="S52" s="260">
        <v>-924</v>
      </c>
      <c r="T52" s="260">
        <v>-857</v>
      </c>
      <c r="U52" s="260">
        <v>-1857</v>
      </c>
    </row>
    <row r="53" spans="1:21" ht="15" customHeight="1">
      <c r="A53" s="40" t="s">
        <v>44</v>
      </c>
      <c r="B53" s="40" t="s">
        <v>46</v>
      </c>
      <c r="E53" s="90" t="s">
        <v>163</v>
      </c>
      <c r="F53" s="169">
        <v>20143</v>
      </c>
      <c r="G53" s="169">
        <v>19212</v>
      </c>
      <c r="H53" s="169">
        <v>19121</v>
      </c>
      <c r="I53" s="169">
        <v>19904</v>
      </c>
      <c r="J53" s="169">
        <v>20585</v>
      </c>
      <c r="K53" s="169">
        <v>20788</v>
      </c>
      <c r="L53" s="169">
        <v>23534</v>
      </c>
      <c r="M53" s="169">
        <v>27011</v>
      </c>
      <c r="N53" s="169">
        <v>27844</v>
      </c>
      <c r="O53" s="169">
        <v>26021</v>
      </c>
      <c r="P53" s="169">
        <v>26048</v>
      </c>
      <c r="Q53" s="169">
        <v>25509</v>
      </c>
      <c r="R53" s="302">
        <v>28287</v>
      </c>
      <c r="S53" s="302">
        <v>26630</v>
      </c>
      <c r="T53" s="302">
        <v>26600</v>
      </c>
      <c r="U53" s="302">
        <v>25890</v>
      </c>
    </row>
    <row r="54" spans="1:21" ht="15" customHeight="1">
      <c r="A54" s="108" t="s">
        <v>45</v>
      </c>
    </row>
    <row r="55" spans="1:21" ht="15" customHeight="1">
      <c r="A55" s="108" t="s">
        <v>85</v>
      </c>
      <c r="E55" s="40" t="s">
        <v>459</v>
      </c>
      <c r="Q55" s="249"/>
      <c r="R55" s="249"/>
      <c r="S55" s="249"/>
      <c r="T55" s="249"/>
      <c r="U55" s="249"/>
    </row>
    <row r="56" spans="1:21" ht="15" customHeight="1">
      <c r="A56" s="108" t="s">
        <v>85</v>
      </c>
      <c r="E56" s="17" t="s">
        <v>586</v>
      </c>
    </row>
    <row r="57" spans="1:21" ht="15" customHeight="1">
      <c r="E57" s="17" t="s">
        <v>590</v>
      </c>
    </row>
  </sheetData>
  <phoneticPr fontId="0" type="noConversion"/>
  <pageMargins left="0.75" right="0.75" top="1" bottom="1" header="0.5" footer="0.5"/>
  <pageSetup paperSize="8" scale="63" fitToHeight="3" orientation="portrait"/>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H62"/>
  <sheetViews>
    <sheetView view="pageBreakPreview" zoomScale="80" zoomScaleSheetLayoutView="80" workbookViewId="0">
      <pane xSplit="5" ySplit="6" topLeftCell="Z34" activePane="bottomRight" state="frozen"/>
      <selection pane="topRight"/>
      <selection pane="bottomLeft"/>
      <selection pane="bottomRight" activeCell="AK56" sqref="AK56"/>
    </sheetView>
  </sheetViews>
  <sheetFormatPr baseColWidth="10" defaultColWidth="8.83203125" defaultRowHeight="12" x14ac:dyDescent="0"/>
  <cols>
    <col min="1" max="1" width="13.1640625" style="108" hidden="1" customWidth="1"/>
    <col min="2" max="2" width="12.1640625" style="108" hidden="1" customWidth="1"/>
    <col min="3" max="3" width="11.1640625" style="108" hidden="1" customWidth="1"/>
    <col min="4" max="4" width="27.5" style="108" hidden="1" customWidth="1"/>
    <col min="5" max="5" width="44.83203125" style="108" customWidth="1"/>
    <col min="6" max="12" width="11" style="108" hidden="1" customWidth="1"/>
    <col min="13" max="13" width="11.5" style="108" hidden="1" customWidth="1"/>
    <col min="14" max="14" width="11.1640625" style="108" hidden="1" customWidth="1"/>
    <col min="15" max="17" width="11.5" style="108" hidden="1" customWidth="1"/>
    <col min="18" max="18" width="10.5" style="108" hidden="1" customWidth="1"/>
    <col min="19" max="21" width="11.1640625" style="108" hidden="1" customWidth="1"/>
    <col min="22" max="22" width="10.1640625" style="108" hidden="1" customWidth="1"/>
    <col min="23" max="25" width="10.5" style="108" hidden="1" customWidth="1"/>
    <col min="26" max="27" width="10.5" style="108" customWidth="1"/>
    <col min="28" max="16384" width="8.83203125" style="108"/>
  </cols>
  <sheetData>
    <row r="1" spans="1:34" ht="17">
      <c r="A1" s="114">
        <f>+'Income_statement-Q'!A1</f>
        <v>41306</v>
      </c>
      <c r="B1" s="115" t="s">
        <v>175</v>
      </c>
      <c r="C1" s="116"/>
      <c r="D1" s="117" t="str">
        <f>Company</f>
        <v>AB Electrolux</v>
      </c>
      <c r="E1" s="117" t="str">
        <f>Company</f>
        <v>AB Electrolux</v>
      </c>
    </row>
    <row r="2" spans="1:34">
      <c r="A2" s="118"/>
      <c r="B2" s="115" t="s">
        <v>177</v>
      </c>
      <c r="C2" s="116"/>
      <c r="D2" s="119">
        <f>A1</f>
        <v>41306</v>
      </c>
      <c r="E2" s="120">
        <f>A1</f>
        <v>41306</v>
      </c>
    </row>
    <row r="3" spans="1:34">
      <c r="A3" s="118"/>
      <c r="B3" s="115" t="s">
        <v>178</v>
      </c>
      <c r="C3" s="116" t="s">
        <v>179</v>
      </c>
      <c r="D3" s="121" t="s">
        <v>180</v>
      </c>
      <c r="E3" s="121" t="s">
        <v>181</v>
      </c>
    </row>
    <row r="4" spans="1:34">
      <c r="A4" s="40" t="s">
        <v>41</v>
      </c>
      <c r="B4" s="115" t="s">
        <v>182</v>
      </c>
      <c r="C4" s="40"/>
      <c r="D4" s="34" t="s">
        <v>160</v>
      </c>
      <c r="E4" s="34" t="s">
        <v>160</v>
      </c>
      <c r="F4" s="34"/>
      <c r="G4" s="34"/>
    </row>
    <row r="5" spans="1:34">
      <c r="A5" s="40"/>
      <c r="B5" s="115" t="s">
        <v>184</v>
      </c>
      <c r="C5" s="122" t="s">
        <v>339</v>
      </c>
      <c r="D5" s="34"/>
      <c r="E5" s="34"/>
      <c r="F5" s="34"/>
      <c r="G5" s="34"/>
      <c r="AD5" s="259" t="s">
        <v>619</v>
      </c>
      <c r="AE5" s="259" t="s">
        <v>619</v>
      </c>
      <c r="AF5" s="259" t="s">
        <v>619</v>
      </c>
      <c r="AG5" s="259" t="s">
        <v>619</v>
      </c>
    </row>
    <row r="6" spans="1:34">
      <c r="A6" s="108" t="s">
        <v>42</v>
      </c>
      <c r="B6" s="115" t="s">
        <v>183</v>
      </c>
      <c r="C6" s="122" t="s">
        <v>339</v>
      </c>
      <c r="D6" s="116"/>
      <c r="E6" s="34" t="s">
        <v>38</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238" t="s">
        <v>569</v>
      </c>
      <c r="X6" s="238" t="s">
        <v>570</v>
      </c>
      <c r="Y6" s="238" t="s">
        <v>574</v>
      </c>
      <c r="Z6" s="238" t="s">
        <v>585</v>
      </c>
      <c r="AA6" s="238" t="s">
        <v>591</v>
      </c>
      <c r="AB6" s="238" t="s">
        <v>596</v>
      </c>
      <c r="AC6" s="238" t="s">
        <v>600</v>
      </c>
      <c r="AD6" s="254" t="s">
        <v>585</v>
      </c>
      <c r="AE6" s="254" t="s">
        <v>591</v>
      </c>
      <c r="AF6" s="254" t="s">
        <v>596</v>
      </c>
      <c r="AG6" s="254" t="s">
        <v>600</v>
      </c>
    </row>
    <row r="7" spans="1:34">
      <c r="A7" s="108" t="s">
        <v>43</v>
      </c>
      <c r="E7" s="108" t="s">
        <v>37</v>
      </c>
      <c r="AD7" s="255"/>
      <c r="AE7" s="255"/>
      <c r="AF7" s="255"/>
      <c r="AG7" s="255"/>
    </row>
    <row r="8" spans="1:34">
      <c r="A8" s="108" t="s">
        <v>43</v>
      </c>
      <c r="B8" s="108" t="s">
        <v>341</v>
      </c>
      <c r="E8" s="109"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56">
        <v>25875</v>
      </c>
      <c r="AE8" s="256">
        <v>27763</v>
      </c>
      <c r="AF8" s="256">
        <v>27171</v>
      </c>
      <c r="AG8" s="256">
        <v>29185</v>
      </c>
    </row>
    <row r="9" spans="1:34">
      <c r="A9" s="108" t="s">
        <v>43</v>
      </c>
      <c r="B9" s="108" t="s">
        <v>46</v>
      </c>
      <c r="E9" s="109" t="s">
        <v>274</v>
      </c>
      <c r="F9" s="15">
        <v>7.5</v>
      </c>
      <c r="G9" s="15">
        <v>4.8</v>
      </c>
      <c r="H9" s="15">
        <v>3.7</v>
      </c>
      <c r="I9" s="15">
        <v>0.3</v>
      </c>
      <c r="J9" s="15">
        <v>-0.7</v>
      </c>
      <c r="K9" s="15">
        <v>2.4</v>
      </c>
      <c r="L9" s="15">
        <v>1.6</v>
      </c>
      <c r="M9" s="15">
        <v>-5.5</v>
      </c>
      <c r="N9" s="15">
        <v>-8.4</v>
      </c>
      <c r="O9" s="15">
        <v>-8.4</v>
      </c>
      <c r="P9" s="15">
        <v>-3</v>
      </c>
      <c r="Q9" s="15">
        <v>-0.6</v>
      </c>
      <c r="R9" s="15">
        <v>4.0999999999999996</v>
      </c>
      <c r="S9" s="15">
        <v>2.8</v>
      </c>
      <c r="T9" s="15">
        <v>-2.2999999999999998</v>
      </c>
      <c r="U9" s="15">
        <v>1.6</v>
      </c>
      <c r="V9" s="15">
        <v>0.9</v>
      </c>
      <c r="W9" s="15">
        <v>-1.6</v>
      </c>
      <c r="X9" s="15">
        <v>1.5</v>
      </c>
      <c r="Y9" s="15">
        <v>0</v>
      </c>
      <c r="Z9" s="15">
        <v>3.5</v>
      </c>
      <c r="AA9" s="3">
        <v>5.8000000000000007</v>
      </c>
      <c r="AB9" s="3">
        <v>4.5999999999999996</v>
      </c>
      <c r="AC9" s="3">
        <v>7.5</v>
      </c>
      <c r="AD9" s="284">
        <v>3.5</v>
      </c>
      <c r="AE9" s="273">
        <v>5.8000000000000007</v>
      </c>
      <c r="AF9" s="273">
        <v>4.5999999999999996</v>
      </c>
      <c r="AG9" s="273">
        <v>7.5</v>
      </c>
    </row>
    <row r="10" spans="1:34">
      <c r="A10" s="108" t="s">
        <v>43</v>
      </c>
      <c r="B10" s="108" t="s">
        <v>46</v>
      </c>
      <c r="E10" s="239" t="s">
        <v>16</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56">
        <v>0</v>
      </c>
      <c r="AE10" s="256">
        <v>0</v>
      </c>
      <c r="AF10" s="256">
        <v>0</v>
      </c>
      <c r="AG10" s="256">
        <v>-1032</v>
      </c>
    </row>
    <row r="11" spans="1:34">
      <c r="A11" s="108" t="s">
        <v>43</v>
      </c>
      <c r="B11" s="108" t="s">
        <v>46</v>
      </c>
      <c r="E11" s="109"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943</v>
      </c>
      <c r="AA11" s="2">
        <v>1150</v>
      </c>
      <c r="AB11" s="2">
        <v>1461</v>
      </c>
      <c r="AC11" s="2">
        <v>596</v>
      </c>
      <c r="AD11" s="256">
        <v>907</v>
      </c>
      <c r="AE11" s="256">
        <v>1112</v>
      </c>
      <c r="AF11" s="256">
        <v>1423</v>
      </c>
      <c r="AG11" s="256">
        <v>558</v>
      </c>
    </row>
    <row r="12" spans="1:34">
      <c r="A12" s="108" t="s">
        <v>43</v>
      </c>
      <c r="B12" s="108" t="s">
        <v>46</v>
      </c>
      <c r="C12" s="108" t="s">
        <v>393</v>
      </c>
      <c r="E12" s="239" t="s">
        <v>18</v>
      </c>
      <c r="F12" s="5">
        <v>3.0365022061772962</v>
      </c>
      <c r="G12" s="5">
        <v>3.4516191584254412</v>
      </c>
      <c r="H12" s="5">
        <v>4.3679381208766213</v>
      </c>
      <c r="I12" s="5">
        <v>6.0630177621821071</v>
      </c>
      <c r="J12" s="5">
        <v>-2.0667135121729425E-2</v>
      </c>
      <c r="K12" s="5">
        <v>0.99269160120373634</v>
      </c>
      <c r="L12" s="5">
        <v>4.8806406315230175</v>
      </c>
      <c r="M12" s="5">
        <v>-1.2106199630185257</v>
      </c>
      <c r="N12" s="5">
        <v>-1.4950809512743048</v>
      </c>
      <c r="O12" s="5">
        <v>3.8279601193508475</v>
      </c>
      <c r="P12" s="5">
        <v>8.2919940616287082</v>
      </c>
      <c r="Q12" s="5">
        <v>2.8530923267765371</v>
      </c>
      <c r="R12" s="5">
        <v>4.8979429435403654</v>
      </c>
      <c r="S12" s="5">
        <v>4.6501409688403941</v>
      </c>
      <c r="T12" s="5">
        <v>7.5096862417382058</v>
      </c>
      <c r="U12" s="5">
        <v>3.4547829873711717</v>
      </c>
      <c r="V12" s="5">
        <v>2.9697900665642605</v>
      </c>
      <c r="W12" s="5">
        <v>3.085780557511494</v>
      </c>
      <c r="X12" s="5">
        <v>4.1481481481481479</v>
      </c>
      <c r="Y12" s="5">
        <v>1.8047869152948641</v>
      </c>
      <c r="Z12" s="5">
        <v>3.6444444444444448</v>
      </c>
      <c r="AA12" s="5">
        <v>4.1422036523430465</v>
      </c>
      <c r="AB12" s="5">
        <v>5.3770564204482723</v>
      </c>
      <c r="AC12" s="5">
        <v>2.0421449374678771</v>
      </c>
      <c r="AD12" s="265">
        <v>3.5053140096618356</v>
      </c>
      <c r="AE12" s="265">
        <v>4.0053308360047541</v>
      </c>
      <c r="AF12" s="265">
        <v>5.2372014279930807</v>
      </c>
      <c r="AG12" s="265">
        <v>1.9119410656158984</v>
      </c>
    </row>
    <row r="13" spans="1:34">
      <c r="A13" s="108" t="s">
        <v>43</v>
      </c>
      <c r="B13" s="108" t="s">
        <v>46</v>
      </c>
      <c r="E13" s="239" t="s">
        <v>20</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792</v>
      </c>
      <c r="AA13" s="8">
        <v>993</v>
      </c>
      <c r="AB13" s="8">
        <v>1251</v>
      </c>
      <c r="AC13" s="8">
        <v>442</v>
      </c>
      <c r="AD13" s="303">
        <v>712</v>
      </c>
      <c r="AE13" s="303">
        <v>910</v>
      </c>
      <c r="AF13" s="303">
        <v>1170</v>
      </c>
      <c r="AG13" s="303">
        <v>362</v>
      </c>
    </row>
    <row r="14" spans="1:34">
      <c r="A14" s="108" t="s">
        <v>43</v>
      </c>
      <c r="B14" s="108" t="s">
        <v>46</v>
      </c>
      <c r="E14" s="239" t="s">
        <v>22</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559</v>
      </c>
      <c r="AA14" s="8">
        <v>763</v>
      </c>
      <c r="AB14" s="8">
        <v>985</v>
      </c>
      <c r="AC14" s="8">
        <v>292</v>
      </c>
      <c r="AD14" s="303">
        <v>499</v>
      </c>
      <c r="AE14" s="303">
        <v>701</v>
      </c>
      <c r="AF14" s="303">
        <v>923</v>
      </c>
      <c r="AG14" s="303">
        <v>242</v>
      </c>
    </row>
    <row r="15" spans="1:34">
      <c r="A15" s="108" t="s">
        <v>43</v>
      </c>
      <c r="B15" s="108" t="s">
        <v>46</v>
      </c>
      <c r="E15" s="29" t="s">
        <v>392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56">
        <v>-784</v>
      </c>
      <c r="AE15" s="256">
        <v>-1033</v>
      </c>
      <c r="AF15" s="256">
        <v>-998</v>
      </c>
      <c r="AG15" s="256">
        <v>-1275</v>
      </c>
    </row>
    <row r="16" spans="1:34">
      <c r="A16" s="108" t="s">
        <v>43</v>
      </c>
      <c r="B16" s="108" t="s">
        <v>46</v>
      </c>
      <c r="E16" s="239" t="s">
        <v>595</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f>+'Consolidated_cash_flow-Q'!Z34-'Consolidated_cash_flow-Q'!Z13-'Consolidated_cash_flow-Q'!Z14-'Consolidated_cash_flow-Q'!Z27-'Consolidated_cash_flow-Q'!Z28</f>
        <v>-43</v>
      </c>
      <c r="AA16" s="2">
        <f>+'Consolidated_cash_flow-Q'!AA34-'Consolidated_cash_flow-Q'!AA13-'Consolidated_cash_flow-Q'!AA14-'Consolidated_cash_flow-Q'!AA27-'Consolidated_cash_flow-Q'!AA28</f>
        <v>3606</v>
      </c>
      <c r="AB16" s="2">
        <v>-230</v>
      </c>
      <c r="AC16" s="2">
        <v>1446</v>
      </c>
      <c r="AD16" s="256">
        <v>-43</v>
      </c>
      <c r="AE16" s="256">
        <v>3606</v>
      </c>
      <c r="AF16" s="256">
        <v>-230</v>
      </c>
      <c r="AG16" s="256">
        <v>1446</v>
      </c>
      <c r="AH16" s="248"/>
    </row>
    <row r="17" spans="1:33">
      <c r="A17" s="108" t="s">
        <v>43</v>
      </c>
      <c r="B17" s="108" t="s">
        <v>46</v>
      </c>
      <c r="C17" s="108" t="s">
        <v>393</v>
      </c>
      <c r="E17" s="29" t="s">
        <v>31</v>
      </c>
      <c r="F17" s="4">
        <v>1.76</v>
      </c>
      <c r="G17" s="4">
        <v>1.94</v>
      </c>
      <c r="H17" s="4">
        <v>2.71</v>
      </c>
      <c r="I17" s="4">
        <v>4</v>
      </c>
      <c r="J17" s="4">
        <v>-0.38</v>
      </c>
      <c r="K17" s="4">
        <v>0.36</v>
      </c>
      <c r="L17" s="4">
        <v>2.99</v>
      </c>
      <c r="M17" s="4">
        <v>-1.68</v>
      </c>
      <c r="N17" s="4">
        <v>-1.22</v>
      </c>
      <c r="O17" s="4">
        <v>2.3199999999999998</v>
      </c>
      <c r="P17" s="4">
        <v>5.74</v>
      </c>
      <c r="Q17" s="4">
        <v>2.34</v>
      </c>
      <c r="R17" s="4">
        <v>3.2</v>
      </c>
      <c r="S17" s="4">
        <v>3.61</v>
      </c>
      <c r="T17" s="4">
        <v>4.8499999999999996</v>
      </c>
      <c r="U17" s="4">
        <v>2.38</v>
      </c>
      <c r="V17" s="4">
        <v>1.61</v>
      </c>
      <c r="W17" s="4">
        <v>1.97</v>
      </c>
      <c r="X17" s="4">
        <v>2.9</v>
      </c>
      <c r="Y17" s="4">
        <v>0.77</v>
      </c>
      <c r="Z17" s="4">
        <v>1.96</v>
      </c>
      <c r="AA17" s="4">
        <v>2.67</v>
      </c>
      <c r="AB17" s="4">
        <v>3.4300000000000006</v>
      </c>
      <c r="AC17" s="4">
        <v>1.0199999999999996</v>
      </c>
      <c r="AD17" s="274">
        <v>1.76</v>
      </c>
      <c r="AE17" s="274">
        <v>2.44</v>
      </c>
      <c r="AF17" s="274">
        <v>3.22</v>
      </c>
      <c r="AG17" s="274">
        <v>0.84</v>
      </c>
    </row>
    <row r="18" spans="1:33">
      <c r="E18" s="64" t="s">
        <v>394</v>
      </c>
      <c r="F18" s="4" t="s">
        <v>36</v>
      </c>
      <c r="G18" s="4" t="s">
        <v>36</v>
      </c>
      <c r="H18" s="4" t="s">
        <v>36</v>
      </c>
      <c r="I18" s="4" t="s">
        <v>36</v>
      </c>
      <c r="J18" s="4" t="s">
        <v>36</v>
      </c>
      <c r="K18" s="4" t="s">
        <v>36</v>
      </c>
      <c r="L18" s="4" t="s">
        <v>36</v>
      </c>
      <c r="M18" s="4" t="s">
        <v>36</v>
      </c>
      <c r="N18" s="4" t="s">
        <v>36</v>
      </c>
      <c r="O18" s="4" t="s">
        <v>36</v>
      </c>
      <c r="P18" s="4" t="s">
        <v>36</v>
      </c>
      <c r="Q18" s="4" t="s">
        <v>36</v>
      </c>
      <c r="R18" s="4" t="s">
        <v>36</v>
      </c>
      <c r="S18" s="4" t="s">
        <v>36</v>
      </c>
      <c r="T18" s="4" t="s">
        <v>36</v>
      </c>
      <c r="U18" s="4" t="s">
        <v>36</v>
      </c>
      <c r="V18" s="4" t="s">
        <v>36</v>
      </c>
      <c r="W18" s="4" t="s">
        <v>36</v>
      </c>
      <c r="X18" s="4" t="s">
        <v>36</v>
      </c>
      <c r="Y18" s="4" t="s">
        <v>36</v>
      </c>
      <c r="Z18" s="4" t="s">
        <v>36</v>
      </c>
      <c r="AA18" s="4" t="s">
        <v>36</v>
      </c>
      <c r="AB18" s="4" t="s">
        <v>36</v>
      </c>
      <c r="AC18" s="4" t="s">
        <v>36</v>
      </c>
      <c r="AD18" s="274" t="s">
        <v>36</v>
      </c>
      <c r="AE18" s="274" t="s">
        <v>36</v>
      </c>
      <c r="AF18" s="274" t="s">
        <v>36</v>
      </c>
      <c r="AG18" s="274" t="s">
        <v>36</v>
      </c>
    </row>
    <row r="19" spans="1:33">
      <c r="E19" s="29" t="s">
        <v>529</v>
      </c>
      <c r="F19" s="5" t="s">
        <v>36</v>
      </c>
      <c r="G19" s="5" t="s">
        <v>36</v>
      </c>
      <c r="H19" s="5" t="s">
        <v>36</v>
      </c>
      <c r="I19" s="5" t="s">
        <v>36</v>
      </c>
      <c r="J19" s="5" t="s">
        <v>36</v>
      </c>
      <c r="K19" s="5" t="s">
        <v>36</v>
      </c>
      <c r="L19" s="5" t="s">
        <v>36</v>
      </c>
      <c r="M19" s="5" t="s">
        <v>36</v>
      </c>
      <c r="N19" s="5" t="s">
        <v>36</v>
      </c>
      <c r="O19" s="5" t="s">
        <v>36</v>
      </c>
      <c r="P19" s="5" t="s">
        <v>36</v>
      </c>
      <c r="Q19" s="5" t="s">
        <v>36</v>
      </c>
      <c r="R19" s="5" t="s">
        <v>36</v>
      </c>
      <c r="S19" s="5" t="s">
        <v>36</v>
      </c>
      <c r="T19" s="5" t="s">
        <v>36</v>
      </c>
      <c r="U19" s="5" t="s">
        <v>36</v>
      </c>
      <c r="V19" s="5" t="s">
        <v>36</v>
      </c>
      <c r="W19" s="5" t="s">
        <v>36</v>
      </c>
      <c r="X19" s="5" t="s">
        <v>36</v>
      </c>
      <c r="Y19" s="5" t="s">
        <v>36</v>
      </c>
      <c r="Z19" s="5" t="s">
        <v>36</v>
      </c>
      <c r="AA19" s="5" t="s">
        <v>36</v>
      </c>
      <c r="AB19" s="5" t="s">
        <v>36</v>
      </c>
      <c r="AC19" s="5" t="s">
        <v>36</v>
      </c>
      <c r="AD19" s="275" t="s">
        <v>36</v>
      </c>
      <c r="AE19" s="275" t="s">
        <v>36</v>
      </c>
      <c r="AF19" s="275" t="s">
        <v>36</v>
      </c>
      <c r="AG19" s="275" t="s">
        <v>36</v>
      </c>
    </row>
    <row r="20" spans="1:33">
      <c r="E20" s="29" t="s">
        <v>147</v>
      </c>
      <c r="F20" s="5" t="s">
        <v>36</v>
      </c>
      <c r="G20" s="5" t="s">
        <v>36</v>
      </c>
      <c r="H20" s="5" t="s">
        <v>36</v>
      </c>
      <c r="I20" s="5" t="s">
        <v>36</v>
      </c>
      <c r="J20" s="5" t="s">
        <v>36</v>
      </c>
      <c r="K20" s="5" t="s">
        <v>36</v>
      </c>
      <c r="L20" s="5" t="s">
        <v>36</v>
      </c>
      <c r="M20" s="5" t="s">
        <v>36</v>
      </c>
      <c r="N20" s="5" t="s">
        <v>36</v>
      </c>
      <c r="O20" s="5" t="s">
        <v>36</v>
      </c>
      <c r="P20" s="5" t="s">
        <v>36</v>
      </c>
      <c r="Q20" s="5" t="s">
        <v>36</v>
      </c>
      <c r="R20" s="5" t="s">
        <v>36</v>
      </c>
      <c r="S20" s="5" t="s">
        <v>36</v>
      </c>
      <c r="T20" s="5" t="s">
        <v>36</v>
      </c>
      <c r="U20" s="5" t="s">
        <v>36</v>
      </c>
      <c r="V20" s="5" t="s">
        <v>36</v>
      </c>
      <c r="W20" s="5" t="s">
        <v>36</v>
      </c>
      <c r="X20" s="5" t="s">
        <v>36</v>
      </c>
      <c r="Y20" s="5" t="s">
        <v>36</v>
      </c>
      <c r="Z20" s="5" t="s">
        <v>36</v>
      </c>
      <c r="AA20" s="5" t="s">
        <v>36</v>
      </c>
      <c r="AB20" s="5" t="s">
        <v>36</v>
      </c>
      <c r="AC20" s="5" t="s">
        <v>36</v>
      </c>
      <c r="AD20" s="275" t="s">
        <v>36</v>
      </c>
      <c r="AE20" s="275" t="s">
        <v>36</v>
      </c>
      <c r="AF20" s="275" t="s">
        <v>36</v>
      </c>
      <c r="AG20" s="275" t="s">
        <v>36</v>
      </c>
    </row>
    <row r="21" spans="1:33">
      <c r="E21" s="29" t="s">
        <v>148</v>
      </c>
      <c r="F21" s="5" t="s">
        <v>36</v>
      </c>
      <c r="G21" s="5" t="s">
        <v>36</v>
      </c>
      <c r="H21" s="5" t="s">
        <v>36</v>
      </c>
      <c r="I21" s="5" t="s">
        <v>36</v>
      </c>
      <c r="J21" s="5" t="s">
        <v>36</v>
      </c>
      <c r="K21" s="5" t="s">
        <v>36</v>
      </c>
      <c r="L21" s="5" t="s">
        <v>36</v>
      </c>
      <c r="M21" s="5" t="s">
        <v>36</v>
      </c>
      <c r="N21" s="5" t="s">
        <v>36</v>
      </c>
      <c r="O21" s="5" t="s">
        <v>36</v>
      </c>
      <c r="P21" s="5" t="s">
        <v>36</v>
      </c>
      <c r="Q21" s="5" t="s">
        <v>36</v>
      </c>
      <c r="R21" s="5" t="s">
        <v>36</v>
      </c>
      <c r="S21" s="5" t="s">
        <v>36</v>
      </c>
      <c r="T21" s="5" t="s">
        <v>36</v>
      </c>
      <c r="U21" s="5" t="s">
        <v>36</v>
      </c>
      <c r="V21" s="5" t="s">
        <v>36</v>
      </c>
      <c r="W21" s="5" t="s">
        <v>36</v>
      </c>
      <c r="X21" s="5" t="s">
        <v>36</v>
      </c>
      <c r="Y21" s="5" t="s">
        <v>36</v>
      </c>
      <c r="Z21" s="5" t="s">
        <v>36</v>
      </c>
      <c r="AA21" s="5" t="s">
        <v>36</v>
      </c>
      <c r="AB21" s="5" t="s">
        <v>36</v>
      </c>
      <c r="AC21" s="5" t="s">
        <v>36</v>
      </c>
      <c r="AD21" s="275" t="s">
        <v>36</v>
      </c>
      <c r="AE21" s="275" t="s">
        <v>36</v>
      </c>
      <c r="AF21" s="275" t="s">
        <v>36</v>
      </c>
      <c r="AG21" s="275" t="s">
        <v>36</v>
      </c>
    </row>
    <row r="22" spans="1:33">
      <c r="E22" s="64" t="s">
        <v>303</v>
      </c>
      <c r="F22" s="5" t="s">
        <v>36</v>
      </c>
      <c r="G22" s="5" t="s">
        <v>36</v>
      </c>
      <c r="H22" s="5" t="s">
        <v>36</v>
      </c>
      <c r="I22" s="5" t="s">
        <v>36</v>
      </c>
      <c r="J22" s="5" t="s">
        <v>36</v>
      </c>
      <c r="K22" s="5" t="s">
        <v>36</v>
      </c>
      <c r="L22" s="5" t="s">
        <v>36</v>
      </c>
      <c r="M22" s="5" t="s">
        <v>36</v>
      </c>
      <c r="N22" s="5" t="s">
        <v>36</v>
      </c>
      <c r="O22" s="5" t="s">
        <v>36</v>
      </c>
      <c r="P22" s="5" t="s">
        <v>36</v>
      </c>
      <c r="Q22" s="5" t="s">
        <v>36</v>
      </c>
      <c r="R22" s="5" t="s">
        <v>36</v>
      </c>
      <c r="S22" s="5" t="s">
        <v>36</v>
      </c>
      <c r="T22" s="5" t="s">
        <v>36</v>
      </c>
      <c r="U22" s="5" t="s">
        <v>36</v>
      </c>
      <c r="V22" s="5" t="s">
        <v>36</v>
      </c>
      <c r="W22" s="5" t="s">
        <v>36</v>
      </c>
      <c r="X22" s="5" t="s">
        <v>36</v>
      </c>
      <c r="Y22" s="5" t="s">
        <v>36</v>
      </c>
      <c r="Z22" s="5" t="s">
        <v>36</v>
      </c>
      <c r="AA22" s="5" t="s">
        <v>36</v>
      </c>
      <c r="AB22" s="5" t="s">
        <v>36</v>
      </c>
      <c r="AC22" s="5" t="s">
        <v>36</v>
      </c>
      <c r="AD22" s="275" t="s">
        <v>36</v>
      </c>
      <c r="AE22" s="275" t="s">
        <v>36</v>
      </c>
      <c r="AF22" s="275" t="s">
        <v>36</v>
      </c>
      <c r="AG22" s="275" t="s">
        <v>36</v>
      </c>
    </row>
    <row r="23" spans="1:33">
      <c r="E23" s="29" t="s">
        <v>149</v>
      </c>
      <c r="F23" s="5" t="s">
        <v>36</v>
      </c>
      <c r="G23" s="5" t="s">
        <v>36</v>
      </c>
      <c r="H23" s="5" t="s">
        <v>36</v>
      </c>
      <c r="I23" s="5" t="s">
        <v>36</v>
      </c>
      <c r="J23" s="5" t="s">
        <v>36</v>
      </c>
      <c r="K23" s="5" t="s">
        <v>36</v>
      </c>
      <c r="L23" s="5" t="s">
        <v>36</v>
      </c>
      <c r="M23" s="5" t="s">
        <v>36</v>
      </c>
      <c r="N23" s="5" t="s">
        <v>36</v>
      </c>
      <c r="O23" s="5" t="s">
        <v>36</v>
      </c>
      <c r="P23" s="5" t="s">
        <v>36</v>
      </c>
      <c r="Q23" s="5" t="s">
        <v>36</v>
      </c>
      <c r="R23" s="5" t="s">
        <v>36</v>
      </c>
      <c r="S23" s="5" t="s">
        <v>36</v>
      </c>
      <c r="T23" s="5" t="s">
        <v>36</v>
      </c>
      <c r="U23" s="5" t="s">
        <v>36</v>
      </c>
      <c r="V23" s="5" t="s">
        <v>36</v>
      </c>
      <c r="W23" s="5" t="s">
        <v>36</v>
      </c>
      <c r="X23" s="5" t="s">
        <v>36</v>
      </c>
      <c r="Y23" s="5" t="s">
        <v>36</v>
      </c>
      <c r="Z23" s="5" t="s">
        <v>36</v>
      </c>
      <c r="AA23" s="5" t="s">
        <v>36</v>
      </c>
      <c r="AB23" s="5" t="s">
        <v>36</v>
      </c>
      <c r="AC23" s="5" t="s">
        <v>36</v>
      </c>
      <c r="AD23" s="275" t="s">
        <v>36</v>
      </c>
      <c r="AE23" s="275" t="s">
        <v>36</v>
      </c>
      <c r="AF23" s="275" t="s">
        <v>36</v>
      </c>
      <c r="AG23" s="275" t="s">
        <v>36</v>
      </c>
    </row>
    <row r="24" spans="1:33">
      <c r="A24" s="108" t="s">
        <v>43</v>
      </c>
      <c r="B24" s="108" t="s">
        <v>46</v>
      </c>
      <c r="C24" s="108" t="s">
        <v>393</v>
      </c>
      <c r="E24" s="29" t="s">
        <v>150</v>
      </c>
      <c r="F24" s="2">
        <v>56280</v>
      </c>
      <c r="G24" s="2">
        <v>55822</v>
      </c>
      <c r="H24" s="2">
        <v>57278</v>
      </c>
      <c r="I24" s="2">
        <v>57774</v>
      </c>
      <c r="J24" s="2">
        <v>55753</v>
      </c>
      <c r="K24" s="2">
        <v>55212</v>
      </c>
      <c r="L24" s="2">
        <v>56174</v>
      </c>
      <c r="M24" s="2">
        <v>54043</v>
      </c>
      <c r="N24" s="2">
        <v>53639</v>
      </c>
      <c r="O24" s="2">
        <v>49507</v>
      </c>
      <c r="P24" s="2">
        <v>49846</v>
      </c>
      <c r="Q24" s="2">
        <v>51058</v>
      </c>
      <c r="R24" s="2">
        <v>51058</v>
      </c>
      <c r="S24" s="2">
        <v>51181</v>
      </c>
      <c r="T24" s="2">
        <v>52349</v>
      </c>
      <c r="U24" s="2">
        <v>51803</v>
      </c>
      <c r="V24" s="2">
        <v>50665</v>
      </c>
      <c r="W24" s="2">
        <v>49926</v>
      </c>
      <c r="X24" s="2">
        <v>52693</v>
      </c>
      <c r="Y24" s="2">
        <v>56912</v>
      </c>
      <c r="Z24" s="2">
        <v>58166</v>
      </c>
      <c r="AA24" s="2">
        <v>58298</v>
      </c>
      <c r="AB24" s="2">
        <v>60235</v>
      </c>
      <c r="AC24" s="2">
        <v>61047</v>
      </c>
      <c r="AD24" s="256">
        <v>58166</v>
      </c>
      <c r="AE24" s="256">
        <v>58298</v>
      </c>
      <c r="AF24" s="256">
        <v>60235</v>
      </c>
      <c r="AG24" s="256">
        <v>61047</v>
      </c>
    </row>
    <row r="25" spans="1:33">
      <c r="AD25" s="255"/>
      <c r="AE25" s="255"/>
      <c r="AF25" s="255"/>
      <c r="AG25" s="255"/>
    </row>
    <row r="26" spans="1:33">
      <c r="A26" s="108" t="s">
        <v>42</v>
      </c>
      <c r="E26" s="90" t="s">
        <v>151</v>
      </c>
      <c r="F26" s="6"/>
      <c r="G26" s="6"/>
      <c r="H26" s="6"/>
      <c r="I26" s="6"/>
      <c r="J26" s="6"/>
      <c r="K26" s="6"/>
      <c r="L26" s="6"/>
      <c r="M26" s="6"/>
      <c r="N26" s="6"/>
      <c r="O26" s="6"/>
      <c r="P26" s="6"/>
      <c r="Q26" s="6"/>
      <c r="R26" s="6"/>
      <c r="S26" s="6"/>
      <c r="T26" s="6"/>
      <c r="U26" s="6"/>
      <c r="V26" s="6"/>
      <c r="W26" s="6"/>
      <c r="X26" s="6"/>
      <c r="Y26" s="6"/>
      <c r="Z26" s="6"/>
      <c r="AA26" s="6"/>
      <c r="AB26" s="6"/>
      <c r="AC26" s="6"/>
      <c r="AD26" s="299"/>
      <c r="AE26" s="299"/>
      <c r="AF26" s="299"/>
      <c r="AG26" s="299"/>
    </row>
    <row r="27" spans="1:33">
      <c r="A27" s="108" t="s">
        <v>43</v>
      </c>
      <c r="B27" s="108" t="s">
        <v>46</v>
      </c>
      <c r="E27" s="29" t="s">
        <v>467</v>
      </c>
      <c r="F27" s="2">
        <v>757</v>
      </c>
      <c r="G27" s="2">
        <v>921</v>
      </c>
      <c r="H27" s="2">
        <v>1152</v>
      </c>
      <c r="I27" s="2">
        <v>2007</v>
      </c>
      <c r="J27" s="2">
        <v>-39</v>
      </c>
      <c r="K27" s="2">
        <v>793</v>
      </c>
      <c r="L27" s="2">
        <v>1178</v>
      </c>
      <c r="M27" s="2">
        <v>-389</v>
      </c>
      <c r="N27" s="2">
        <v>38</v>
      </c>
      <c r="O27" s="2">
        <v>1027</v>
      </c>
      <c r="P27" s="2">
        <v>2234</v>
      </c>
      <c r="Q27" s="2">
        <v>2023</v>
      </c>
      <c r="R27" s="2">
        <v>1326</v>
      </c>
      <c r="S27" s="2">
        <v>1477</v>
      </c>
      <c r="T27" s="2">
        <v>1977</v>
      </c>
      <c r="U27" s="2">
        <v>1714</v>
      </c>
      <c r="V27" s="2">
        <v>696</v>
      </c>
      <c r="W27" s="2">
        <v>745</v>
      </c>
      <c r="X27" s="2">
        <v>1098</v>
      </c>
      <c r="Y27" s="2">
        <v>616</v>
      </c>
      <c r="Z27" s="2">
        <v>943</v>
      </c>
      <c r="AA27" s="2">
        <v>1150</v>
      </c>
      <c r="AB27" s="2">
        <v>1461</v>
      </c>
      <c r="AC27" s="2">
        <v>1628</v>
      </c>
      <c r="AD27" s="256">
        <v>907</v>
      </c>
      <c r="AE27" s="256">
        <v>1112</v>
      </c>
      <c r="AF27" s="256">
        <v>1423</v>
      </c>
      <c r="AG27" s="256">
        <v>1590</v>
      </c>
    </row>
    <row r="28" spans="1:33">
      <c r="A28" s="108" t="s">
        <v>43</v>
      </c>
      <c r="B28" s="108" t="s">
        <v>46</v>
      </c>
      <c r="C28" s="108" t="s">
        <v>393</v>
      </c>
      <c r="E28" s="29" t="s">
        <v>468</v>
      </c>
      <c r="F28" s="3">
        <v>3.0365022061772962</v>
      </c>
      <c r="G28" s="3">
        <v>3.5718440954043049</v>
      </c>
      <c r="H28" s="3">
        <v>4.3679381208766213</v>
      </c>
      <c r="I28" s="3">
        <v>7.2604275946894337</v>
      </c>
      <c r="J28" s="3">
        <v>-0.16120365394948952</v>
      </c>
      <c r="K28" s="3">
        <v>3.0992300777738695</v>
      </c>
      <c r="L28" s="3">
        <v>4.4707579035257501</v>
      </c>
      <c r="M28" s="3">
        <v>-1.3571503331821511</v>
      </c>
      <c r="N28" s="3">
        <v>0.14718413509954295</v>
      </c>
      <c r="O28" s="3">
        <v>3.7369914853358561</v>
      </c>
      <c r="P28" s="3">
        <v>8.0892204077198819</v>
      </c>
      <c r="Q28" s="3">
        <v>7.1699450646819072</v>
      </c>
      <c r="R28" s="3">
        <v>5.2759320415390123</v>
      </c>
      <c r="S28" s="3">
        <v>5.4080773314781592</v>
      </c>
      <c r="T28" s="3">
        <v>7.5096862417382058</v>
      </c>
      <c r="U28" s="3">
        <v>6.2200609667586004</v>
      </c>
      <c r="V28" s="3">
        <v>2.9697900665642605</v>
      </c>
      <c r="W28" s="3">
        <v>3.085780557511494</v>
      </c>
      <c r="X28" s="3">
        <v>4.2807017543859649</v>
      </c>
      <c r="Y28" s="3">
        <v>2.1713842574641333</v>
      </c>
      <c r="Z28" s="3">
        <v>3.6444444444444448</v>
      </c>
      <c r="AA28" s="3">
        <v>4.1422036523430465</v>
      </c>
      <c r="AB28" s="3">
        <v>5.3770564204482723</v>
      </c>
      <c r="AC28" s="3">
        <v>5.5782079835531952</v>
      </c>
      <c r="AD28" s="273">
        <v>3.5053140096618356</v>
      </c>
      <c r="AE28" s="273">
        <v>4.0053308360047541</v>
      </c>
      <c r="AF28" s="273">
        <v>5.2372014279930807</v>
      </c>
      <c r="AG28" s="273">
        <v>5.4480041117012163</v>
      </c>
    </row>
    <row r="29" spans="1:33">
      <c r="A29" s="108" t="s">
        <v>43</v>
      </c>
      <c r="B29" s="108" t="s">
        <v>46</v>
      </c>
      <c r="C29" s="108" t="s">
        <v>393</v>
      </c>
      <c r="E29" s="29" t="s">
        <v>469</v>
      </c>
      <c r="F29" s="7">
        <v>1.76</v>
      </c>
      <c r="G29" s="7">
        <v>2.0499999999999998</v>
      </c>
      <c r="H29" s="7">
        <v>2.71</v>
      </c>
      <c r="I29" s="7">
        <v>5.14</v>
      </c>
      <c r="J29" s="7">
        <v>-0.5</v>
      </c>
      <c r="K29" s="7">
        <v>1.74</v>
      </c>
      <c r="L29" s="7">
        <v>2.9</v>
      </c>
      <c r="M29" s="7">
        <v>-1.82</v>
      </c>
      <c r="N29" s="7">
        <v>0.21</v>
      </c>
      <c r="O29" s="7">
        <v>2.23</v>
      </c>
      <c r="P29" s="7">
        <v>5.55</v>
      </c>
      <c r="Q29" s="7">
        <v>5.57</v>
      </c>
      <c r="R29" s="7">
        <v>3.45</v>
      </c>
      <c r="S29" s="7">
        <v>4.12</v>
      </c>
      <c r="T29" s="7">
        <v>4.8499999999999996</v>
      </c>
      <c r="U29" s="7">
        <v>4.2300000000000004</v>
      </c>
      <c r="V29" s="7">
        <v>1.6</v>
      </c>
      <c r="W29" s="7">
        <v>1.97</v>
      </c>
      <c r="X29" s="7">
        <v>2.96</v>
      </c>
      <c r="Y29" s="7">
        <v>1.01</v>
      </c>
      <c r="Z29" s="7">
        <v>1.96</v>
      </c>
      <c r="AA29" s="7">
        <v>2.67</v>
      </c>
      <c r="AB29" s="7">
        <v>3.4300000000000006</v>
      </c>
      <c r="AC29" s="7">
        <v>4.1199999999999992</v>
      </c>
      <c r="AD29" s="300">
        <v>1.76</v>
      </c>
      <c r="AE29" s="300">
        <v>2.44</v>
      </c>
      <c r="AF29" s="300">
        <v>3.22</v>
      </c>
      <c r="AG29" s="300">
        <v>3.94</v>
      </c>
    </row>
    <row r="30" spans="1:33">
      <c r="E30" s="29" t="s">
        <v>529</v>
      </c>
      <c r="F30" s="5" t="s">
        <v>36</v>
      </c>
      <c r="G30" s="5" t="s">
        <v>36</v>
      </c>
      <c r="H30" s="5" t="s">
        <v>36</v>
      </c>
      <c r="I30" s="5" t="s">
        <v>36</v>
      </c>
      <c r="J30" s="5" t="s">
        <v>36</v>
      </c>
      <c r="K30" s="5" t="s">
        <v>36</v>
      </c>
      <c r="L30" s="5" t="s">
        <v>36</v>
      </c>
      <c r="M30" s="5" t="s">
        <v>36</v>
      </c>
      <c r="N30" s="5" t="s">
        <v>36</v>
      </c>
      <c r="O30" s="5" t="s">
        <v>36</v>
      </c>
      <c r="P30" s="5" t="s">
        <v>36</v>
      </c>
      <c r="Q30" s="5" t="s">
        <v>36</v>
      </c>
      <c r="R30" s="5" t="s">
        <v>36</v>
      </c>
      <c r="S30" s="5" t="s">
        <v>36</v>
      </c>
      <c r="T30" s="5" t="s">
        <v>36</v>
      </c>
      <c r="U30" s="5" t="s">
        <v>36</v>
      </c>
      <c r="V30" s="5" t="s">
        <v>36</v>
      </c>
      <c r="W30" s="5" t="s">
        <v>36</v>
      </c>
      <c r="X30" s="5" t="s">
        <v>36</v>
      </c>
      <c r="Y30" s="5" t="s">
        <v>36</v>
      </c>
      <c r="Z30" s="5" t="s">
        <v>36</v>
      </c>
      <c r="AA30" s="7" t="s">
        <v>36</v>
      </c>
      <c r="AB30" s="7" t="s">
        <v>36</v>
      </c>
      <c r="AC30" s="7" t="s">
        <v>36</v>
      </c>
      <c r="AD30" s="275" t="s">
        <v>36</v>
      </c>
      <c r="AE30" s="300" t="s">
        <v>36</v>
      </c>
      <c r="AF30" s="300" t="s">
        <v>36</v>
      </c>
      <c r="AG30" s="300" t="s">
        <v>36</v>
      </c>
    </row>
    <row r="31" spans="1:33">
      <c r="E31" s="29" t="s">
        <v>446</v>
      </c>
      <c r="F31" s="5" t="s">
        <v>36</v>
      </c>
      <c r="G31" s="5" t="s">
        <v>36</v>
      </c>
      <c r="H31" s="5" t="s">
        <v>36</v>
      </c>
      <c r="I31" s="5" t="s">
        <v>36</v>
      </c>
      <c r="J31" s="5" t="s">
        <v>36</v>
      </c>
      <c r="K31" s="5" t="s">
        <v>36</v>
      </c>
      <c r="L31" s="5" t="s">
        <v>36</v>
      </c>
      <c r="M31" s="5" t="s">
        <v>36</v>
      </c>
      <c r="N31" s="5" t="s">
        <v>36</v>
      </c>
      <c r="O31" s="5" t="s">
        <v>36</v>
      </c>
      <c r="P31" s="5" t="s">
        <v>36</v>
      </c>
      <c r="Q31" s="5" t="s">
        <v>36</v>
      </c>
      <c r="R31" s="5" t="s">
        <v>36</v>
      </c>
      <c r="S31" s="5" t="s">
        <v>36</v>
      </c>
      <c r="T31" s="5" t="s">
        <v>36</v>
      </c>
      <c r="U31" s="5" t="s">
        <v>36</v>
      </c>
      <c r="V31" s="5" t="s">
        <v>36</v>
      </c>
      <c r="W31" s="5" t="s">
        <v>36</v>
      </c>
      <c r="X31" s="5" t="s">
        <v>36</v>
      </c>
      <c r="Y31" s="5" t="s">
        <v>36</v>
      </c>
      <c r="Z31" s="5" t="s">
        <v>36</v>
      </c>
      <c r="AA31" s="5" t="s">
        <v>36</v>
      </c>
      <c r="AB31" s="5" t="s">
        <v>36</v>
      </c>
      <c r="AC31" s="5" t="s">
        <v>36</v>
      </c>
      <c r="AD31" s="275" t="s">
        <v>36</v>
      </c>
      <c r="AE31" s="275" t="s">
        <v>36</v>
      </c>
      <c r="AF31" s="275" t="s">
        <v>36</v>
      </c>
      <c r="AG31" s="275" t="s">
        <v>36</v>
      </c>
    </row>
    <row r="32" spans="1:33">
      <c r="A32" s="108" t="s">
        <v>45</v>
      </c>
      <c r="E32" s="29"/>
      <c r="F32" s="29"/>
      <c r="G32" s="29"/>
      <c r="I32" s="127"/>
      <c r="J32" s="127"/>
      <c r="K32" s="127"/>
      <c r="L32" s="127"/>
      <c r="M32" s="127"/>
      <c r="N32" s="127"/>
      <c r="O32" s="127"/>
      <c r="P32" s="127"/>
      <c r="Q32" s="127"/>
      <c r="R32" s="127"/>
      <c r="S32" s="127"/>
      <c r="T32" s="127"/>
      <c r="U32" s="127"/>
      <c r="V32" s="127"/>
      <c r="W32" s="127"/>
      <c r="X32" s="127"/>
      <c r="Y32" s="127"/>
      <c r="Z32" s="127"/>
      <c r="AA32" s="127"/>
      <c r="AB32" s="127"/>
      <c r="AC32" s="127"/>
      <c r="AD32" s="277"/>
      <c r="AE32" s="277"/>
      <c r="AF32" s="277"/>
      <c r="AG32" s="277"/>
    </row>
    <row r="33" spans="1:34">
      <c r="A33" s="108" t="s">
        <v>42</v>
      </c>
      <c r="E33" s="34" t="s">
        <v>39</v>
      </c>
      <c r="F33" s="123" t="s">
        <v>0</v>
      </c>
      <c r="G33" s="123" t="s">
        <v>1</v>
      </c>
      <c r="H33" s="123" t="s">
        <v>2</v>
      </c>
      <c r="I33" s="123" t="s">
        <v>3</v>
      </c>
      <c r="J33" s="123" t="s">
        <v>4</v>
      </c>
      <c r="K33" s="123" t="s">
        <v>5</v>
      </c>
      <c r="L33" s="123" t="s">
        <v>6</v>
      </c>
      <c r="M33" s="123" t="s">
        <v>7</v>
      </c>
      <c r="N33" s="123" t="s">
        <v>8</v>
      </c>
      <c r="O33" s="123" t="s">
        <v>9</v>
      </c>
      <c r="P33" s="123" t="s">
        <v>458</v>
      </c>
      <c r="Q33" s="123" t="s">
        <v>485</v>
      </c>
      <c r="R33" s="123" t="s">
        <v>492</v>
      </c>
      <c r="S33" s="123" t="s">
        <v>520</v>
      </c>
      <c r="T33" s="123" t="s">
        <v>524</v>
      </c>
      <c r="U33" s="123" t="s">
        <v>526</v>
      </c>
      <c r="V33" s="123" t="s">
        <v>537</v>
      </c>
      <c r="W33" s="238" t="s">
        <v>569</v>
      </c>
      <c r="X33" s="238" t="s">
        <v>570</v>
      </c>
      <c r="Y33" s="238" t="s">
        <v>574</v>
      </c>
      <c r="Z33" s="238" t="s">
        <v>585</v>
      </c>
      <c r="AA33" s="238" t="s">
        <v>591</v>
      </c>
      <c r="AB33" s="238" t="s">
        <v>596</v>
      </c>
      <c r="AC33" s="238" t="s">
        <v>600</v>
      </c>
      <c r="AD33" s="254" t="s">
        <v>585</v>
      </c>
      <c r="AE33" s="254" t="s">
        <v>591</v>
      </c>
      <c r="AF33" s="254" t="s">
        <v>596</v>
      </c>
      <c r="AG33" s="254" t="s">
        <v>600</v>
      </c>
    </row>
    <row r="34" spans="1:34">
      <c r="A34" s="108" t="s">
        <v>43</v>
      </c>
      <c r="E34" s="108" t="s">
        <v>37</v>
      </c>
      <c r="AD34" s="255"/>
      <c r="AE34" s="255"/>
      <c r="AF34" s="255"/>
      <c r="AG34" s="255"/>
    </row>
    <row r="35" spans="1:34">
      <c r="A35" s="108" t="s">
        <v>43</v>
      </c>
      <c r="E35" s="109" t="s">
        <v>10</v>
      </c>
      <c r="F35" s="2">
        <v>24930</v>
      </c>
      <c r="G35" s="2">
        <v>50715</v>
      </c>
      <c r="H35" s="2">
        <v>77089</v>
      </c>
      <c r="I35" s="2">
        <v>104732</v>
      </c>
      <c r="J35" s="2">
        <v>24193</v>
      </c>
      <c r="K35" s="2">
        <v>49780</v>
      </c>
      <c r="L35" s="2">
        <v>76129</v>
      </c>
      <c r="M35" s="2">
        <v>104792</v>
      </c>
      <c r="N35" s="2">
        <v>25818</v>
      </c>
      <c r="O35" s="2">
        <v>53300</v>
      </c>
      <c r="P35" s="2">
        <v>80917</v>
      </c>
      <c r="Q35" s="2">
        <v>109132</v>
      </c>
      <c r="R35" s="2">
        <v>25133</v>
      </c>
      <c r="S35" s="2">
        <v>52444</v>
      </c>
      <c r="T35" s="2">
        <v>78770</v>
      </c>
      <c r="U35" s="2">
        <v>106326</v>
      </c>
      <c r="V35" s="2">
        <v>23436</v>
      </c>
      <c r="W35" s="2">
        <v>47579</v>
      </c>
      <c r="X35" s="2">
        <v>73229</v>
      </c>
      <c r="Y35" s="2">
        <v>101598</v>
      </c>
      <c r="Z35" s="2">
        <v>25875</v>
      </c>
      <c r="AA35" s="2">
        <v>53638</v>
      </c>
      <c r="AB35" s="2">
        <v>80809</v>
      </c>
      <c r="AC35" s="2">
        <v>109994</v>
      </c>
      <c r="AD35" s="256">
        <v>25875</v>
      </c>
      <c r="AE35" s="256">
        <v>53638</v>
      </c>
      <c r="AF35" s="256">
        <v>80809</v>
      </c>
      <c r="AG35" s="256">
        <v>109994</v>
      </c>
    </row>
    <row r="36" spans="1:34">
      <c r="A36" s="108" t="s">
        <v>43</v>
      </c>
      <c r="E36" s="109" t="s">
        <v>274</v>
      </c>
      <c r="F36" s="15">
        <v>7.5</v>
      </c>
      <c r="G36" s="15">
        <v>6.1</v>
      </c>
      <c r="H36" s="15">
        <v>5.4</v>
      </c>
      <c r="I36" s="15">
        <v>4</v>
      </c>
      <c r="J36" s="15">
        <v>-0.7</v>
      </c>
      <c r="K36" s="15">
        <v>1.1000000000000001</v>
      </c>
      <c r="L36" s="15">
        <v>0.8</v>
      </c>
      <c r="M36" s="15">
        <v>-0.9</v>
      </c>
      <c r="N36" s="15">
        <v>-8.4</v>
      </c>
      <c r="O36" s="15">
        <v>-8</v>
      </c>
      <c r="P36" s="15">
        <v>-6.2</v>
      </c>
      <c r="Q36" s="15">
        <v>-4.8</v>
      </c>
      <c r="R36" s="15">
        <v>4.0999999999999996</v>
      </c>
      <c r="S36" s="15">
        <v>3.5</v>
      </c>
      <c r="T36" s="15">
        <v>1.5</v>
      </c>
      <c r="U36" s="15">
        <v>1.5</v>
      </c>
      <c r="V36" s="15">
        <v>0.9</v>
      </c>
      <c r="W36" s="15">
        <v>-0.4</v>
      </c>
      <c r="X36" s="15">
        <v>0.2</v>
      </c>
      <c r="Y36" s="15">
        <v>0.2</v>
      </c>
      <c r="Z36" s="15">
        <v>3.5</v>
      </c>
      <c r="AA36" s="3">
        <v>4.7</v>
      </c>
      <c r="AB36" s="3">
        <v>4.5999999999999996</v>
      </c>
      <c r="AC36" s="3">
        <v>5.5</v>
      </c>
      <c r="AD36" s="284">
        <v>3.5</v>
      </c>
      <c r="AE36" s="273">
        <v>4.7</v>
      </c>
      <c r="AF36" s="273">
        <v>4.5999999999999996</v>
      </c>
      <c r="AG36" s="273">
        <v>5.5</v>
      </c>
    </row>
    <row r="37" spans="1:34">
      <c r="A37" s="108" t="s">
        <v>43</v>
      </c>
      <c r="E37" s="239" t="s">
        <v>16</v>
      </c>
      <c r="F37" s="2">
        <v>0</v>
      </c>
      <c r="G37" s="2">
        <v>-31</v>
      </c>
      <c r="H37" s="2">
        <v>-31</v>
      </c>
      <c r="I37" s="2">
        <v>-362</v>
      </c>
      <c r="J37" s="2">
        <v>34</v>
      </c>
      <c r="K37" s="2">
        <v>-505</v>
      </c>
      <c r="L37" s="2">
        <v>-397</v>
      </c>
      <c r="M37" s="2">
        <v>-355</v>
      </c>
      <c r="N37" s="2">
        <v>-424</v>
      </c>
      <c r="O37" s="2">
        <v>-399</v>
      </c>
      <c r="P37" s="2">
        <v>-343</v>
      </c>
      <c r="Q37" s="2">
        <v>-1561</v>
      </c>
      <c r="R37" s="2">
        <v>-95</v>
      </c>
      <c r="S37" s="2">
        <v>-302</v>
      </c>
      <c r="T37" s="2">
        <v>0</v>
      </c>
      <c r="U37" s="2">
        <v>-1064</v>
      </c>
      <c r="V37" s="2">
        <v>0</v>
      </c>
      <c r="W37" s="2">
        <v>0</v>
      </c>
      <c r="X37" s="2">
        <v>-34</v>
      </c>
      <c r="Y37" s="2">
        <v>-138</v>
      </c>
      <c r="Z37" s="2">
        <v>0</v>
      </c>
      <c r="AA37" s="2">
        <v>0</v>
      </c>
      <c r="AB37" s="2">
        <v>0</v>
      </c>
      <c r="AC37" s="2">
        <v>-1032</v>
      </c>
      <c r="AD37" s="256">
        <v>0</v>
      </c>
      <c r="AE37" s="256">
        <v>0</v>
      </c>
      <c r="AF37" s="256">
        <v>0</v>
      </c>
      <c r="AG37" s="256">
        <v>-1032</v>
      </c>
    </row>
    <row r="38" spans="1:34">
      <c r="A38" s="108" t="s">
        <v>43</v>
      </c>
      <c r="E38" s="109" t="s">
        <v>17</v>
      </c>
      <c r="F38" s="2">
        <v>757</v>
      </c>
      <c r="G38" s="2">
        <v>1647</v>
      </c>
      <c r="H38" s="2">
        <v>2799</v>
      </c>
      <c r="I38" s="2">
        <v>4475</v>
      </c>
      <c r="J38" s="2">
        <v>-5</v>
      </c>
      <c r="K38" s="2">
        <v>249</v>
      </c>
      <c r="L38" s="2">
        <v>1535</v>
      </c>
      <c r="M38" s="2">
        <v>1188</v>
      </c>
      <c r="N38" s="2">
        <v>-386</v>
      </c>
      <c r="O38" s="2">
        <v>666</v>
      </c>
      <c r="P38" s="2">
        <v>2956</v>
      </c>
      <c r="Q38" s="2">
        <v>3761</v>
      </c>
      <c r="R38" s="2">
        <v>1231</v>
      </c>
      <c r="S38" s="2">
        <v>2501</v>
      </c>
      <c r="T38" s="2">
        <v>4478</v>
      </c>
      <c r="U38" s="2">
        <v>5430</v>
      </c>
      <c r="V38" s="2">
        <v>696</v>
      </c>
      <c r="W38" s="2">
        <v>1441</v>
      </c>
      <c r="X38" s="2">
        <v>2505</v>
      </c>
      <c r="Y38" s="2">
        <v>3017</v>
      </c>
      <c r="Z38" s="2">
        <v>943</v>
      </c>
      <c r="AA38" s="2">
        <v>2093</v>
      </c>
      <c r="AB38" s="2">
        <v>3554</v>
      </c>
      <c r="AC38" s="2">
        <v>4150</v>
      </c>
      <c r="AD38" s="256">
        <v>907</v>
      </c>
      <c r="AE38" s="256">
        <v>2019</v>
      </c>
      <c r="AF38" s="256">
        <v>3442</v>
      </c>
      <c r="AG38" s="256">
        <v>4000</v>
      </c>
    </row>
    <row r="39" spans="1:34">
      <c r="A39" s="108" t="s">
        <v>43</v>
      </c>
      <c r="C39" s="108" t="s">
        <v>393</v>
      </c>
      <c r="E39" s="239" t="s">
        <v>18</v>
      </c>
      <c r="F39" s="5">
        <v>3.0365022061772962</v>
      </c>
      <c r="G39" s="5">
        <v>3.2475598935226264</v>
      </c>
      <c r="H39" s="5">
        <v>3.6308682172553799</v>
      </c>
      <c r="I39" s="5">
        <v>4.2728106022992023</v>
      </c>
      <c r="J39" s="5">
        <v>-2.0667135121729425E-2</v>
      </c>
      <c r="K39" s="5">
        <v>0.5002008838891121</v>
      </c>
      <c r="L39" s="5">
        <v>2.0163144136925482</v>
      </c>
      <c r="M39" s="5">
        <v>1.1336743262844493</v>
      </c>
      <c r="N39" s="5">
        <v>-1.4950809512743048</v>
      </c>
      <c r="O39" s="5">
        <v>1.2495309568480302</v>
      </c>
      <c r="P39" s="5">
        <v>3.6531260427351482</v>
      </c>
      <c r="Q39" s="5">
        <v>3.4462852325624018</v>
      </c>
      <c r="R39" s="5">
        <v>4.8979429435403654</v>
      </c>
      <c r="S39" s="5">
        <v>4.7688963465792087</v>
      </c>
      <c r="T39" s="5">
        <v>5.6849054208454994</v>
      </c>
      <c r="U39" s="5">
        <v>5.1069352745330399</v>
      </c>
      <c r="V39" s="5">
        <v>2.9697900665642605</v>
      </c>
      <c r="W39" s="5">
        <v>3.0286470922045439</v>
      </c>
      <c r="X39" s="5">
        <v>3.4207759221073615</v>
      </c>
      <c r="Y39" s="5">
        <v>2.9695466446189887</v>
      </c>
      <c r="Z39" s="5">
        <v>3.6444444444444448</v>
      </c>
      <c r="AA39" s="5">
        <v>3.9020843431895296</v>
      </c>
      <c r="AB39" s="5">
        <v>4.3980249724659384</v>
      </c>
      <c r="AC39" s="5">
        <v>3.7729330690764948</v>
      </c>
      <c r="AD39" s="275">
        <v>3.5053140096618356</v>
      </c>
      <c r="AE39" s="275">
        <v>3.7641224505015098</v>
      </c>
      <c r="AF39" s="275">
        <v>4.2594265490230052</v>
      </c>
      <c r="AG39" s="275">
        <v>3.6365619942905978</v>
      </c>
    </row>
    <row r="40" spans="1:34">
      <c r="A40" s="108" t="s">
        <v>43</v>
      </c>
      <c r="E40" s="239" t="s">
        <v>20</v>
      </c>
      <c r="F40" s="8">
        <v>670</v>
      </c>
      <c r="G40" s="8">
        <v>1422</v>
      </c>
      <c r="H40" s="8">
        <v>2459</v>
      </c>
      <c r="I40" s="8">
        <v>4035</v>
      </c>
      <c r="J40" s="8">
        <v>-149</v>
      </c>
      <c r="K40" s="8">
        <v>-9</v>
      </c>
      <c r="L40" s="8">
        <v>1183</v>
      </c>
      <c r="M40" s="8">
        <v>653</v>
      </c>
      <c r="N40" s="8">
        <v>-493</v>
      </c>
      <c r="O40" s="2">
        <v>439</v>
      </c>
      <c r="P40" s="2">
        <v>2683</v>
      </c>
      <c r="Q40" s="2">
        <v>3484</v>
      </c>
      <c r="R40" s="2">
        <v>1211</v>
      </c>
      <c r="S40" s="2">
        <v>2480</v>
      </c>
      <c r="T40" s="2">
        <v>4381</v>
      </c>
      <c r="U40" s="2">
        <v>5306</v>
      </c>
      <c r="V40" s="2">
        <v>637</v>
      </c>
      <c r="W40" s="2">
        <v>1333</v>
      </c>
      <c r="X40" s="2">
        <v>2452</v>
      </c>
      <c r="Y40" s="2">
        <v>2780</v>
      </c>
      <c r="Z40" s="2">
        <v>792</v>
      </c>
      <c r="AA40" s="2">
        <v>1785</v>
      </c>
      <c r="AB40" s="2">
        <v>3036</v>
      </c>
      <c r="AC40" s="2">
        <v>3478</v>
      </c>
      <c r="AD40" s="256">
        <v>-195</v>
      </c>
      <c r="AE40" s="256">
        <v>-397</v>
      </c>
      <c r="AF40" s="256">
        <v>-650</v>
      </c>
      <c r="AG40" s="256">
        <v>-846</v>
      </c>
    </row>
    <row r="41" spans="1:34">
      <c r="A41" s="108" t="s">
        <v>43</v>
      </c>
      <c r="E41" s="239" t="s">
        <v>22</v>
      </c>
      <c r="F41" s="8">
        <v>492</v>
      </c>
      <c r="G41" s="8">
        <v>1037</v>
      </c>
      <c r="H41" s="8">
        <v>1799</v>
      </c>
      <c r="I41" s="8">
        <v>2925</v>
      </c>
      <c r="J41" s="8">
        <v>-106</v>
      </c>
      <c r="K41" s="8">
        <v>-7</v>
      </c>
      <c r="L41" s="8">
        <v>840</v>
      </c>
      <c r="M41" s="8">
        <v>366</v>
      </c>
      <c r="N41" s="8">
        <v>-346</v>
      </c>
      <c r="O41" s="2">
        <v>312</v>
      </c>
      <c r="P41" s="2">
        <v>1943</v>
      </c>
      <c r="Q41" s="2">
        <v>2607</v>
      </c>
      <c r="R41" s="2">
        <v>911</v>
      </c>
      <c r="S41" s="2">
        <v>1939</v>
      </c>
      <c r="T41" s="2">
        <v>3320</v>
      </c>
      <c r="U41" s="2">
        <v>3997</v>
      </c>
      <c r="V41" s="2">
        <v>457</v>
      </c>
      <c r="W41" s="2">
        <v>1018</v>
      </c>
      <c r="X41" s="2">
        <v>1843</v>
      </c>
      <c r="Y41" s="2">
        <v>2064</v>
      </c>
      <c r="Z41" s="2">
        <v>559</v>
      </c>
      <c r="AA41" s="2">
        <v>1322</v>
      </c>
      <c r="AB41" s="2">
        <v>2307</v>
      </c>
      <c r="AC41" s="2">
        <v>2599</v>
      </c>
      <c r="AD41" s="256">
        <v>499</v>
      </c>
      <c r="AE41" s="256">
        <v>1200</v>
      </c>
      <c r="AF41" s="256">
        <v>2123</v>
      </c>
      <c r="AG41" s="256">
        <v>2365</v>
      </c>
    </row>
    <row r="42" spans="1:34">
      <c r="A42" s="108" t="s">
        <v>43</v>
      </c>
      <c r="E42" s="29" t="s">
        <v>392</v>
      </c>
      <c r="F42" s="2">
        <v>-788</v>
      </c>
      <c r="G42" s="2">
        <v>-1720</v>
      </c>
      <c r="H42" s="2">
        <v>-2535</v>
      </c>
      <c r="I42" s="2">
        <v>-3430</v>
      </c>
      <c r="J42" s="2">
        <v>-497</v>
      </c>
      <c r="K42" s="2">
        <v>-1276</v>
      </c>
      <c r="L42" s="2">
        <v>-2127</v>
      </c>
      <c r="M42" s="2">
        <v>-3158</v>
      </c>
      <c r="N42" s="2">
        <v>-514</v>
      </c>
      <c r="O42" s="2">
        <v>-918</v>
      </c>
      <c r="P42" s="2">
        <v>-1408</v>
      </c>
      <c r="Q42" s="2">
        <v>-2223</v>
      </c>
      <c r="R42" s="2">
        <v>-438</v>
      </c>
      <c r="S42" s="2">
        <v>-1203</v>
      </c>
      <c r="T42" s="2">
        <v>-2061</v>
      </c>
      <c r="U42" s="2">
        <v>-3221</v>
      </c>
      <c r="V42" s="2">
        <v>-540</v>
      </c>
      <c r="W42" s="2">
        <v>-1281</v>
      </c>
      <c r="X42" s="2">
        <v>-2138</v>
      </c>
      <c r="Y42" s="2">
        <v>-3163</v>
      </c>
      <c r="Z42" s="2">
        <v>-784</v>
      </c>
      <c r="AA42" s="2">
        <v>-1817</v>
      </c>
      <c r="AB42" s="2">
        <v>-2815</v>
      </c>
      <c r="AC42" s="2">
        <v>-4090</v>
      </c>
      <c r="AD42" s="256">
        <v>-784</v>
      </c>
      <c r="AE42" s="256">
        <v>-1817</v>
      </c>
      <c r="AF42" s="256">
        <v>-2815</v>
      </c>
      <c r="AG42" s="256">
        <v>-4090</v>
      </c>
    </row>
    <row r="43" spans="1:34">
      <c r="A43" s="108" t="s">
        <v>43</v>
      </c>
      <c r="C43" s="108" t="s">
        <v>393</v>
      </c>
      <c r="E43" s="239" t="s">
        <v>595</v>
      </c>
      <c r="F43" s="2">
        <v>-431</v>
      </c>
      <c r="G43" s="2">
        <v>-681</v>
      </c>
      <c r="H43" s="2">
        <v>179</v>
      </c>
      <c r="I43" s="2">
        <v>2363</v>
      </c>
      <c r="J43" s="2">
        <v>130</v>
      </c>
      <c r="K43" s="2">
        <v>1537</v>
      </c>
      <c r="L43" s="2">
        <v>1242</v>
      </c>
      <c r="M43" s="2">
        <v>2875</v>
      </c>
      <c r="N43" s="2">
        <v>233</v>
      </c>
      <c r="O43" s="2">
        <v>4155</v>
      </c>
      <c r="P43" s="2">
        <v>7587</v>
      </c>
      <c r="Q43" s="2">
        <v>6603</v>
      </c>
      <c r="R43" s="2">
        <v>-122</v>
      </c>
      <c r="S43" s="2">
        <v>2859</v>
      </c>
      <c r="T43" s="2">
        <v>3897</v>
      </c>
      <c r="U43" s="2">
        <v>4587</v>
      </c>
      <c r="V43" s="2">
        <v>-976</v>
      </c>
      <c r="W43" s="2">
        <v>462</v>
      </c>
      <c r="X43" s="2">
        <v>1768</v>
      </c>
      <c r="Y43" s="2">
        <v>2745</v>
      </c>
      <c r="Z43" s="2">
        <f>+'Consolidated_cash_flow-Q'!Z79-'Consolidated_cash_flow-Q'!Z58-'Consolidated_cash_flow-Q'!Z59-'Consolidated_cash_flow-Q'!Z72-'Consolidated_cash_flow-Q'!Z73</f>
        <v>-43</v>
      </c>
      <c r="AA43" s="2">
        <f>+'Consolidated_cash_flow-Q'!AA79-'Consolidated_cash_flow-Q'!AA58-'Consolidated_cash_flow-Q'!AA59-'Consolidated_cash_flow-Q'!AA72-'Consolidated_cash_flow-Q'!AA73</f>
        <v>3563</v>
      </c>
      <c r="AB43" s="2">
        <v>3333</v>
      </c>
      <c r="AC43" s="2">
        <v>4779</v>
      </c>
      <c r="AD43" s="256">
        <v>-43</v>
      </c>
      <c r="AE43" s="256">
        <v>3563</v>
      </c>
      <c r="AF43" s="256">
        <v>3333</v>
      </c>
      <c r="AG43" s="256">
        <v>4779</v>
      </c>
      <c r="AH43" s="248"/>
    </row>
    <row r="44" spans="1:34">
      <c r="A44" s="108" t="s">
        <v>43</v>
      </c>
      <c r="C44" s="108" t="s">
        <v>393</v>
      </c>
      <c r="E44" s="29" t="s">
        <v>31</v>
      </c>
      <c r="F44" s="4">
        <v>1.76</v>
      </c>
      <c r="G44" s="4">
        <v>3.7</v>
      </c>
      <c r="H44" s="4">
        <v>6.41</v>
      </c>
      <c r="I44" s="4">
        <v>10.41</v>
      </c>
      <c r="J44" s="4">
        <v>-0.38</v>
      </c>
      <c r="K44" s="4">
        <v>-0.02</v>
      </c>
      <c r="L44" s="4">
        <v>2.97</v>
      </c>
      <c r="M44" s="4">
        <v>1.29</v>
      </c>
      <c r="N44" s="4">
        <v>-1.22</v>
      </c>
      <c r="O44" s="4">
        <v>1.1000000000000001</v>
      </c>
      <c r="P44" s="4">
        <v>6.84</v>
      </c>
      <c r="Q44" s="4">
        <v>9.18</v>
      </c>
      <c r="R44" s="4">
        <v>3.2</v>
      </c>
      <c r="S44" s="4">
        <v>6.81</v>
      </c>
      <c r="T44" s="4">
        <v>11.66</v>
      </c>
      <c r="U44" s="4">
        <v>14.04</v>
      </c>
      <c r="V44" s="4">
        <v>1.61</v>
      </c>
      <c r="W44" s="4">
        <v>3.58</v>
      </c>
      <c r="X44" s="4">
        <v>6.48</v>
      </c>
      <c r="Y44" s="4">
        <v>7.25</v>
      </c>
      <c r="Z44" s="4">
        <v>1.96</v>
      </c>
      <c r="AA44" s="4">
        <v>4.63</v>
      </c>
      <c r="AB44" s="4">
        <v>8.06</v>
      </c>
      <c r="AC44" s="4">
        <v>9.08</v>
      </c>
      <c r="AD44" s="274">
        <v>1.76</v>
      </c>
      <c r="AE44" s="274">
        <v>4.2</v>
      </c>
      <c r="AF44" s="274">
        <v>7.42</v>
      </c>
      <c r="AG44" s="274">
        <v>8.26</v>
      </c>
    </row>
    <row r="45" spans="1:34">
      <c r="A45" s="108" t="s">
        <v>43</v>
      </c>
      <c r="C45" s="108" t="s">
        <v>393</v>
      </c>
      <c r="E45" s="29" t="s">
        <v>394</v>
      </c>
      <c r="F45" s="4">
        <v>51.78</v>
      </c>
      <c r="G45" s="4">
        <v>49.63</v>
      </c>
      <c r="H45" s="4">
        <v>50.99</v>
      </c>
      <c r="I45" s="4">
        <v>56.95</v>
      </c>
      <c r="J45" s="4">
        <v>52.32</v>
      </c>
      <c r="K45" s="4">
        <v>50.63</v>
      </c>
      <c r="L45" s="4">
        <v>56.43</v>
      </c>
      <c r="M45" s="4">
        <v>57.778803514632607</v>
      </c>
      <c r="N45" s="4">
        <v>57.355644746139717</v>
      </c>
      <c r="O45" s="4">
        <v>60.672660021228246</v>
      </c>
      <c r="P45" s="4">
        <v>61.48528461392273</v>
      </c>
      <c r="Q45" s="4">
        <v>66.243241759244569</v>
      </c>
      <c r="R45" s="4">
        <v>64.24362628613234</v>
      </c>
      <c r="S45" s="4">
        <v>69.232201223259352</v>
      </c>
      <c r="T45" s="4">
        <v>69.309484987563792</v>
      </c>
      <c r="U45" s="4">
        <v>72.411374254873408</v>
      </c>
      <c r="V45" s="4">
        <v>64.44412073476218</v>
      </c>
      <c r="W45" s="4">
        <v>68.406670104552944</v>
      </c>
      <c r="X45" s="4">
        <v>72.372732372721202</v>
      </c>
      <c r="Y45" s="4">
        <v>72.520274104575108</v>
      </c>
      <c r="Z45" s="4">
        <v>65.979387380951309</v>
      </c>
      <c r="AA45" s="4">
        <v>70.46678255003556</v>
      </c>
      <c r="AB45" s="4">
        <v>68.202115829189296</v>
      </c>
      <c r="AC45" s="4">
        <v>69.282026348852099</v>
      </c>
      <c r="AD45" s="274">
        <v>58.19</v>
      </c>
      <c r="AE45" s="274">
        <v>59.6</v>
      </c>
      <c r="AF45" s="274">
        <v>56.37</v>
      </c>
      <c r="AG45" s="274">
        <v>54.96</v>
      </c>
    </row>
    <row r="46" spans="1:34">
      <c r="A46" s="108" t="s">
        <v>43</v>
      </c>
      <c r="E46" s="29" t="s">
        <v>529</v>
      </c>
      <c r="F46" s="5">
        <v>5.1704227212681637</v>
      </c>
      <c r="G46" s="5">
        <v>5.0191530054644815</v>
      </c>
      <c r="H46" s="5">
        <v>4.985033583422652</v>
      </c>
      <c r="I46" s="5">
        <v>5.0786243575418988</v>
      </c>
      <c r="J46" s="5">
        <v>4.8386000000000005</v>
      </c>
      <c r="K46" s="5">
        <v>4.9979919678714859</v>
      </c>
      <c r="L46" s="5">
        <v>5.0091394136807814</v>
      </c>
      <c r="M46" s="5">
        <v>5.1161077441077438</v>
      </c>
      <c r="N46" s="5">
        <v>4.9021906818883059</v>
      </c>
      <c r="O46" s="5">
        <v>5.1522474625422898</v>
      </c>
      <c r="P46" s="5">
        <v>5.4403926479363296</v>
      </c>
      <c r="Q46" s="5">
        <v>5.6222816112309619</v>
      </c>
      <c r="R46" s="5">
        <v>5.0710988927841809</v>
      </c>
      <c r="S46" s="5">
        <v>5.3105159232443917</v>
      </c>
      <c r="T46" s="5">
        <v>5.370513989619643</v>
      </c>
      <c r="U46" s="5">
        <v>5.4435779005524862</v>
      </c>
      <c r="V46" s="5">
        <v>4.6467931034482755</v>
      </c>
      <c r="W46" s="5">
        <v>4.6555440666204024</v>
      </c>
      <c r="X46" s="5">
        <v>4.6480682634730544</v>
      </c>
      <c r="Y46" s="5">
        <v>4.6134988399071926</v>
      </c>
      <c r="Z46" s="5">
        <v>3.5735008703655531</v>
      </c>
      <c r="AA46" s="5">
        <v>3.9468727005150845</v>
      </c>
      <c r="AB46" s="5">
        <v>4.0206233013452408</v>
      </c>
      <c r="AC46" s="5">
        <v>4.1439537358838878</v>
      </c>
      <c r="AD46" s="275">
        <v>3.7086549062844543</v>
      </c>
      <c r="AE46" s="275">
        <v>3.8787261020307087</v>
      </c>
      <c r="AF46" s="275">
        <v>3.9441929110981984</v>
      </c>
      <c r="AG46" s="275">
        <v>4.0697780000000003</v>
      </c>
    </row>
    <row r="47" spans="1:34">
      <c r="A47" s="108" t="s">
        <v>43</v>
      </c>
      <c r="C47" s="108" t="s">
        <v>393</v>
      </c>
      <c r="E47" s="29" t="s">
        <v>147</v>
      </c>
      <c r="F47" s="5">
        <v>15.7</v>
      </c>
      <c r="G47" s="5">
        <v>16.3</v>
      </c>
      <c r="H47" s="5">
        <v>18.100000000000001</v>
      </c>
      <c r="I47" s="5">
        <v>21.7</v>
      </c>
      <c r="J47" s="5">
        <v>-0.1</v>
      </c>
      <c r="K47" s="5">
        <v>2.5</v>
      </c>
      <c r="L47" s="5">
        <v>10.1</v>
      </c>
      <c r="M47" s="5">
        <v>5.8</v>
      </c>
      <c r="N47" s="5">
        <v>-7.329171908005601</v>
      </c>
      <c r="O47" s="5">
        <v>6.4378927017883028</v>
      </c>
      <c r="P47" s="5">
        <v>19.874440064881039</v>
      </c>
      <c r="Q47" s="5">
        <v>19.375986090092411</v>
      </c>
      <c r="R47" s="5">
        <v>24.837953037907639</v>
      </c>
      <c r="S47" s="5">
        <v>25.325299984810894</v>
      </c>
      <c r="T47" s="5">
        <v>30.530864092315298</v>
      </c>
      <c r="U47" s="5">
        <v>27.8</v>
      </c>
      <c r="V47" s="5">
        <v>13.8</v>
      </c>
      <c r="W47" s="5">
        <v>14.1</v>
      </c>
      <c r="X47" s="5">
        <v>15.9</v>
      </c>
      <c r="Y47" s="5">
        <v>13.7</v>
      </c>
      <c r="Z47" s="5">
        <v>13.023425394221128</v>
      </c>
      <c r="AA47" s="5">
        <v>15.401030169242089</v>
      </c>
      <c r="AB47" s="5">
        <v>17.682801684194814</v>
      </c>
      <c r="AC47" s="5">
        <v>15.634860086839403</v>
      </c>
      <c r="AD47" s="275">
        <v>13</v>
      </c>
      <c r="AE47" s="275">
        <v>14.6</v>
      </c>
      <c r="AF47" s="275">
        <v>16.8</v>
      </c>
      <c r="AG47" s="275">
        <v>14.8</v>
      </c>
    </row>
    <row r="48" spans="1:34">
      <c r="A48" s="108" t="s">
        <v>43</v>
      </c>
      <c r="C48" s="108" t="s">
        <v>393</v>
      </c>
      <c r="E48" s="29" t="s">
        <v>148</v>
      </c>
      <c r="F48" s="5">
        <v>14.2</v>
      </c>
      <c r="G48" s="5">
        <v>14.9</v>
      </c>
      <c r="H48" s="5">
        <v>17.100000000000001</v>
      </c>
      <c r="I48" s="5">
        <v>20.3</v>
      </c>
      <c r="J48" s="5">
        <v>-2.7</v>
      </c>
      <c r="K48" s="5">
        <v>-0.1</v>
      </c>
      <c r="L48" s="5">
        <v>7.4</v>
      </c>
      <c r="M48" s="5">
        <v>2.4</v>
      </c>
      <c r="N48" s="5">
        <v>-8.477794793261868</v>
      </c>
      <c r="O48" s="5">
        <v>3.8638568391504471</v>
      </c>
      <c r="P48" s="5">
        <v>15.660435336728575</v>
      </c>
      <c r="Q48" s="5">
        <v>14.899697090929873</v>
      </c>
      <c r="R48" s="5">
        <v>19.635736609548442</v>
      </c>
      <c r="S48" s="5">
        <v>20.473743488666763</v>
      </c>
      <c r="T48" s="5">
        <v>23.129642692304344</v>
      </c>
      <c r="U48" s="5">
        <v>20.6</v>
      </c>
      <c r="V48" s="5">
        <v>9.4</v>
      </c>
      <c r="W48" s="5">
        <v>10.4</v>
      </c>
      <c r="X48" s="5">
        <v>12.4</v>
      </c>
      <c r="Y48" s="5">
        <v>10.4</v>
      </c>
      <c r="Z48" s="5">
        <v>11.314930546770235</v>
      </c>
      <c r="AA48" s="5">
        <v>13.28954863787153</v>
      </c>
      <c r="AB48" s="5">
        <v>15.535157384376461</v>
      </c>
      <c r="AC48" s="5">
        <v>13.263418430486981</v>
      </c>
      <c r="AD48" s="275">
        <v>11.6</v>
      </c>
      <c r="AE48" s="275">
        <v>14</v>
      </c>
      <c r="AF48" s="275">
        <v>16.8</v>
      </c>
      <c r="AG48" s="275">
        <v>14.4</v>
      </c>
    </row>
    <row r="49" spans="1:33">
      <c r="A49" s="108" t="s">
        <v>43</v>
      </c>
      <c r="E49" s="29" t="s">
        <v>303</v>
      </c>
      <c r="F49" s="2">
        <v>5958</v>
      </c>
      <c r="G49" s="2">
        <v>7755</v>
      </c>
      <c r="H49" s="2">
        <v>6520</v>
      </c>
      <c r="I49" s="2">
        <v>4703</v>
      </c>
      <c r="J49" s="2">
        <v>5192</v>
      </c>
      <c r="K49" s="2">
        <v>5217</v>
      </c>
      <c r="L49" s="2">
        <v>5714</v>
      </c>
      <c r="M49" s="2">
        <v>4556</v>
      </c>
      <c r="N49" s="2">
        <v>4927</v>
      </c>
      <c r="O49" s="2">
        <v>2197</v>
      </c>
      <c r="P49" s="2">
        <v>-688</v>
      </c>
      <c r="Q49" s="2">
        <v>665</v>
      </c>
      <c r="R49" s="2">
        <v>730</v>
      </c>
      <c r="S49" s="2">
        <v>-496</v>
      </c>
      <c r="T49" s="2">
        <v>-609</v>
      </c>
      <c r="U49" s="2">
        <v>-709</v>
      </c>
      <c r="V49" s="2">
        <v>390</v>
      </c>
      <c r="W49" s="2">
        <v>1315</v>
      </c>
      <c r="X49" s="2">
        <v>2932</v>
      </c>
      <c r="Y49" s="2">
        <v>6367</v>
      </c>
      <c r="Z49" s="2">
        <v>7105</v>
      </c>
      <c r="AA49" s="2">
        <v>5858</v>
      </c>
      <c r="AB49" s="2">
        <v>6533</v>
      </c>
      <c r="AC49" s="2">
        <v>5685</v>
      </c>
      <c r="AD49" s="256">
        <v>9778</v>
      </c>
      <c r="AE49" s="256">
        <v>9575</v>
      </c>
      <c r="AF49" s="256">
        <v>10470</v>
      </c>
      <c r="AG49" s="256">
        <v>10164</v>
      </c>
    </row>
    <row r="50" spans="1:33">
      <c r="A50" s="108" t="s">
        <v>43</v>
      </c>
      <c r="C50" s="108" t="s">
        <v>393</v>
      </c>
      <c r="E50" s="29" t="s">
        <v>149</v>
      </c>
      <c r="F50" s="4">
        <v>0.41</v>
      </c>
      <c r="G50" s="4">
        <v>0.55000000000000004</v>
      </c>
      <c r="H50" s="4">
        <v>0.45407061773103974</v>
      </c>
      <c r="I50" s="4">
        <v>0.29320448877805488</v>
      </c>
      <c r="J50" s="4">
        <v>0.35019560232024821</v>
      </c>
      <c r="K50" s="4">
        <v>0.3633767500174131</v>
      </c>
      <c r="L50" s="4">
        <v>0.35708036495438072</v>
      </c>
      <c r="M50" s="4">
        <v>0.27805920048825145</v>
      </c>
      <c r="N50" s="4">
        <v>0.30292038118659698</v>
      </c>
      <c r="O50" s="4">
        <v>0.12745098039215685</v>
      </c>
      <c r="P50" s="4">
        <v>-3.9359267734553775E-2</v>
      </c>
      <c r="Q50" s="4">
        <v>3.5295366487978347E-2</v>
      </c>
      <c r="R50" s="4">
        <f>0.0399452804377565</f>
        <v>3.9945280437756497E-2</v>
      </c>
      <c r="S50" s="4">
        <v>-2.5167444692510657E-2</v>
      </c>
      <c r="T50" s="4">
        <v>-3.0866700456158136E-2</v>
      </c>
      <c r="U50" s="4">
        <v>-3.4395769659923352E-2</v>
      </c>
      <c r="V50" s="4">
        <v>2.1259198691741619E-2</v>
      </c>
      <c r="W50" s="4">
        <v>6.7529399681610439E-2</v>
      </c>
      <c r="X50" s="4">
        <v>0.14284322322907531</v>
      </c>
      <c r="Y50" s="4">
        <v>0.31005600194789384</v>
      </c>
      <c r="Z50" s="4">
        <v>0.37804618495264447</v>
      </c>
      <c r="AA50" s="4">
        <v>0.29183480296916253</v>
      </c>
      <c r="AB50" s="4">
        <v>0.33533518119289601</v>
      </c>
      <c r="AC50" s="4">
        <v>0.28736794217257239</v>
      </c>
      <c r="AD50" s="274">
        <v>0.5873025406931347</v>
      </c>
      <c r="AE50" s="274">
        <v>0.56141893872764581</v>
      </c>
      <c r="AF50" s="274">
        <v>0.64910105393676376</v>
      </c>
      <c r="AG50" s="274">
        <v>0.64631819916062572</v>
      </c>
    </row>
    <row r="51" spans="1:33">
      <c r="A51" s="108" t="s">
        <v>43</v>
      </c>
      <c r="C51" s="108" t="s">
        <v>393</v>
      </c>
      <c r="E51" s="29" t="s">
        <v>150</v>
      </c>
      <c r="F51" s="2">
        <v>56280</v>
      </c>
      <c r="G51" s="2">
        <v>56315</v>
      </c>
      <c r="H51" s="2">
        <v>56779</v>
      </c>
      <c r="I51" s="2">
        <v>56898</v>
      </c>
      <c r="J51" s="2">
        <v>55753</v>
      </c>
      <c r="K51" s="2">
        <v>55934</v>
      </c>
      <c r="L51" s="2">
        <v>55963</v>
      </c>
      <c r="M51" s="2">
        <v>55177</v>
      </c>
      <c r="N51" s="2">
        <v>53639</v>
      </c>
      <c r="O51" s="2">
        <v>50349</v>
      </c>
      <c r="P51" s="2">
        <v>50354</v>
      </c>
      <c r="Q51" s="2">
        <v>50633</v>
      </c>
      <c r="R51" s="2">
        <v>51058</v>
      </c>
      <c r="S51" s="2">
        <v>51371</v>
      </c>
      <c r="T51" s="2">
        <v>51704</v>
      </c>
      <c r="U51" s="2">
        <v>51544</v>
      </c>
      <c r="V51" s="2">
        <v>50665</v>
      </c>
      <c r="W51" s="2">
        <v>50251</v>
      </c>
      <c r="X51" s="2">
        <v>51679</v>
      </c>
      <c r="Y51" s="2">
        <v>52916</v>
      </c>
      <c r="Z51" s="2">
        <v>58166</v>
      </c>
      <c r="AA51" s="2">
        <v>58432</v>
      </c>
      <c r="AB51" s="2">
        <v>59200</v>
      </c>
      <c r="AC51" s="2">
        <v>59478</v>
      </c>
      <c r="AD51" s="256">
        <v>58166</v>
      </c>
      <c r="AE51" s="256">
        <v>58432</v>
      </c>
      <c r="AF51" s="256">
        <v>59200</v>
      </c>
      <c r="AG51" s="256">
        <v>59478</v>
      </c>
    </row>
    <row r="52" spans="1:33">
      <c r="A52" s="108" t="s">
        <v>45</v>
      </c>
      <c r="E52" s="29"/>
      <c r="F52" s="2"/>
      <c r="G52" s="2"/>
      <c r="H52" s="2"/>
      <c r="I52" s="2"/>
      <c r="J52" s="2"/>
      <c r="K52" s="2"/>
      <c r="L52" s="2"/>
      <c r="M52" s="2"/>
      <c r="N52" s="2"/>
      <c r="O52" s="2"/>
      <c r="P52" s="2"/>
      <c r="Q52" s="2"/>
      <c r="R52" s="2"/>
      <c r="S52" s="2"/>
      <c r="T52" s="2"/>
      <c r="U52" s="2"/>
      <c r="V52" s="2"/>
      <c r="W52" s="2"/>
      <c r="X52" s="2"/>
      <c r="Y52" s="2"/>
      <c r="Z52" s="2"/>
      <c r="AA52" s="2"/>
      <c r="AB52" s="2"/>
      <c r="AC52" s="2"/>
      <c r="AD52" s="256"/>
      <c r="AE52" s="256"/>
      <c r="AF52" s="256"/>
      <c r="AG52" s="256"/>
    </row>
    <row r="53" spans="1:33">
      <c r="A53" s="108" t="s">
        <v>42</v>
      </c>
      <c r="E53" s="90" t="s">
        <v>151</v>
      </c>
      <c r="F53" s="6"/>
      <c r="G53" s="6"/>
      <c r="H53" s="6"/>
      <c r="I53" s="6"/>
      <c r="J53" s="6"/>
      <c r="K53" s="6"/>
      <c r="L53" s="6"/>
      <c r="M53" s="6"/>
      <c r="N53" s="6"/>
      <c r="O53" s="6"/>
      <c r="P53" s="6"/>
      <c r="Q53" s="6"/>
      <c r="R53" s="6"/>
      <c r="S53" s="6"/>
      <c r="T53" s="6"/>
      <c r="U53" s="6"/>
      <c r="V53" s="6"/>
      <c r="W53" s="6"/>
      <c r="X53" s="6"/>
      <c r="Y53" s="6"/>
      <c r="Z53" s="6"/>
      <c r="AA53" s="6"/>
      <c r="AB53" s="6"/>
      <c r="AC53" s="6"/>
      <c r="AD53" s="299"/>
      <c r="AE53" s="299"/>
      <c r="AF53" s="299"/>
      <c r="AG53" s="299"/>
    </row>
    <row r="54" spans="1:33">
      <c r="A54" s="108" t="s">
        <v>43</v>
      </c>
      <c r="E54" s="29" t="s">
        <v>480</v>
      </c>
      <c r="F54" s="2">
        <v>757</v>
      </c>
      <c r="G54" s="2">
        <v>1678</v>
      </c>
      <c r="H54" s="2">
        <v>2830</v>
      </c>
      <c r="I54" s="2">
        <v>4837</v>
      </c>
      <c r="J54" s="2">
        <v>-39</v>
      </c>
      <c r="K54" s="2">
        <v>754</v>
      </c>
      <c r="L54" s="2">
        <v>1932</v>
      </c>
      <c r="M54" s="2">
        <v>1543</v>
      </c>
      <c r="N54" s="2">
        <v>38</v>
      </c>
      <c r="O54" s="2">
        <v>1065</v>
      </c>
      <c r="P54" s="2">
        <v>3299</v>
      </c>
      <c r="Q54" s="2">
        <v>5322</v>
      </c>
      <c r="R54" s="2">
        <v>1326</v>
      </c>
      <c r="S54" s="2">
        <v>2803</v>
      </c>
      <c r="T54" s="2">
        <v>4780</v>
      </c>
      <c r="U54" s="2">
        <v>6494</v>
      </c>
      <c r="V54" s="2">
        <v>696</v>
      </c>
      <c r="W54" s="2">
        <v>1441</v>
      </c>
      <c r="X54" s="2">
        <v>2539</v>
      </c>
      <c r="Y54" s="2">
        <v>3155</v>
      </c>
      <c r="Z54" s="2">
        <v>943</v>
      </c>
      <c r="AA54" s="2">
        <v>2093</v>
      </c>
      <c r="AB54" s="2">
        <v>3554</v>
      </c>
      <c r="AC54" s="2">
        <v>5182</v>
      </c>
      <c r="AD54" s="256">
        <v>907</v>
      </c>
      <c r="AE54" s="256">
        <v>2019</v>
      </c>
      <c r="AF54" s="256">
        <v>3442</v>
      </c>
      <c r="AG54" s="256">
        <v>5032</v>
      </c>
    </row>
    <row r="55" spans="1:33">
      <c r="A55" s="108" t="s">
        <v>43</v>
      </c>
      <c r="C55" s="108" t="s">
        <v>393</v>
      </c>
      <c r="E55" s="29" t="s">
        <v>481</v>
      </c>
      <c r="F55" s="3">
        <v>3.0365022061772962</v>
      </c>
      <c r="G55" s="3">
        <v>3.3086857931578431</v>
      </c>
      <c r="H55" s="3">
        <v>3.6710814772535643</v>
      </c>
      <c r="I55" s="3">
        <v>4.6184547225298855</v>
      </c>
      <c r="J55" s="3">
        <v>-0.16120365394948952</v>
      </c>
      <c r="K55" s="3">
        <v>1.5146645239051828</v>
      </c>
      <c r="L55" s="3">
        <v>2.5377976855074937</v>
      </c>
      <c r="M55" s="3">
        <v>1.4724406443239941</v>
      </c>
      <c r="N55" s="3">
        <v>0.14718413509954295</v>
      </c>
      <c r="O55" s="3">
        <v>1.99812382739212</v>
      </c>
      <c r="P55" s="3">
        <v>4.0770171904544164</v>
      </c>
      <c r="Q55" s="3">
        <v>4.8766631235567939</v>
      </c>
      <c r="R55" s="3">
        <v>5.2759320415390123</v>
      </c>
      <c r="S55" s="3">
        <v>5.3447486843108845</v>
      </c>
      <c r="T55" s="3">
        <v>6.0683001142566964</v>
      </c>
      <c r="U55" s="3">
        <v>6.1076312472960517</v>
      </c>
      <c r="V55" s="3">
        <v>2.9697900665642605</v>
      </c>
      <c r="W55" s="3">
        <v>3.0286470922045439</v>
      </c>
      <c r="X55" s="3">
        <v>3.4672056152617134</v>
      </c>
      <c r="Y55" s="3">
        <v>3.1053760900805134</v>
      </c>
      <c r="Z55" s="3">
        <v>3.6444444444444448</v>
      </c>
      <c r="AA55" s="3">
        <v>3.9020843431895296</v>
      </c>
      <c r="AB55" s="3">
        <v>4.3980249724659384</v>
      </c>
      <c r="AC55" s="3">
        <v>4.7111660636034687</v>
      </c>
      <c r="AD55" s="273">
        <v>3.5053140096618356</v>
      </c>
      <c r="AE55" s="273">
        <v>3.7641224505015098</v>
      </c>
      <c r="AF55" s="273">
        <v>4.2594265490230052</v>
      </c>
      <c r="AG55" s="273">
        <v>4.5747949888175716</v>
      </c>
    </row>
    <row r="56" spans="1:33">
      <c r="A56" s="108" t="s">
        <v>43</v>
      </c>
      <c r="E56" s="29" t="s">
        <v>31</v>
      </c>
      <c r="F56" s="7">
        <v>1.76</v>
      </c>
      <c r="G56" s="7">
        <v>3.81</v>
      </c>
      <c r="H56" s="7">
        <v>6.52</v>
      </c>
      <c r="I56" s="7">
        <v>11.66</v>
      </c>
      <c r="J56" s="7">
        <v>-0.5</v>
      </c>
      <c r="K56" s="7">
        <v>1.24</v>
      </c>
      <c r="L56" s="7">
        <v>4.1399999999999997</v>
      </c>
      <c r="M56" s="7">
        <v>2.3199999999999998</v>
      </c>
      <c r="N56" s="7">
        <v>0.21</v>
      </c>
      <c r="O56" s="7">
        <v>2.44</v>
      </c>
      <c r="P56" s="7">
        <v>7.99</v>
      </c>
      <c r="Q56" s="7">
        <v>13.56</v>
      </c>
      <c r="R56" s="7">
        <v>3.45</v>
      </c>
      <c r="S56" s="7">
        <v>7.57</v>
      </c>
      <c r="T56" s="7">
        <v>12.42</v>
      </c>
      <c r="U56" s="7">
        <v>16.649999999999999</v>
      </c>
      <c r="V56" s="7">
        <v>1.6</v>
      </c>
      <c r="W56" s="7">
        <v>3.58</v>
      </c>
      <c r="X56" s="7">
        <v>6.54</v>
      </c>
      <c r="Y56" s="7">
        <v>7.55</v>
      </c>
      <c r="Z56" s="7">
        <v>1.96</v>
      </c>
      <c r="AA56" s="7">
        <v>4.63</v>
      </c>
      <c r="AB56" s="7">
        <v>8.06</v>
      </c>
      <c r="AC56" s="7">
        <v>12.18</v>
      </c>
      <c r="AD56" s="300">
        <v>1.76</v>
      </c>
      <c r="AE56" s="300">
        <v>4.2</v>
      </c>
      <c r="AF56" s="300">
        <v>7.42</v>
      </c>
      <c r="AG56" s="300">
        <v>11.36</v>
      </c>
    </row>
    <row r="57" spans="1:33">
      <c r="A57" s="108" t="s">
        <v>43</v>
      </c>
      <c r="C57" s="108" t="s">
        <v>393</v>
      </c>
      <c r="E57" s="29" t="s">
        <v>529</v>
      </c>
      <c r="F57" s="215">
        <v>4.4459048877146632</v>
      </c>
      <c r="G57" s="215">
        <v>4.4126281287246716</v>
      </c>
      <c r="H57" s="215">
        <v>4.4128685512367483</v>
      </c>
      <c r="I57" s="215">
        <v>4.5253231341740747</v>
      </c>
      <c r="J57" s="215">
        <v>4.3423333333333334</v>
      </c>
      <c r="K57" s="215">
        <v>4.6875066312997342</v>
      </c>
      <c r="L57" s="215">
        <v>4.7679135610766048</v>
      </c>
      <c r="M57" s="215">
        <v>4.8898405703175634</v>
      </c>
      <c r="N57" s="215">
        <v>4.715185827778285</v>
      </c>
      <c r="O57" s="215">
        <v>4.9402741249666899</v>
      </c>
      <c r="P57" s="215">
        <v>5.215026303281264</v>
      </c>
      <c r="Q57" s="215">
        <v>5.3706362534679286</v>
      </c>
      <c r="R57" s="215">
        <v>4.7333678610104055</v>
      </c>
      <c r="S57" s="215">
        <v>4.955728797543113</v>
      </c>
      <c r="T57" s="215">
        <v>5.0155602072571854</v>
      </c>
      <c r="U57" s="215">
        <v>5.0775898090997007</v>
      </c>
      <c r="V57" s="215">
        <v>4.3100689655172415</v>
      </c>
      <c r="W57" s="215">
        <v>4.3583816793893133</v>
      </c>
      <c r="X57" s="215">
        <v>4.3550921622686092</v>
      </c>
      <c r="Y57" s="215">
        <v>4.3472995245641837</v>
      </c>
      <c r="Z57" s="215">
        <v>3.4501010303941144</v>
      </c>
      <c r="AA57" s="215">
        <v>3.8120891226324582</v>
      </c>
      <c r="AB57" s="215">
        <v>3.8847445812526664</v>
      </c>
      <c r="AC57" s="215">
        <v>3.9874027451140335</v>
      </c>
      <c r="AD57" s="301">
        <v>3.5660143329658216</v>
      </c>
      <c r="AE57" s="301">
        <v>3.7458930163447253</v>
      </c>
      <c r="AF57" s="301">
        <v>3.8033288785589767</v>
      </c>
      <c r="AG57" s="301">
        <v>3.9127436406995231</v>
      </c>
    </row>
    <row r="58" spans="1:33" ht="24">
      <c r="A58" s="108" t="s">
        <v>43</v>
      </c>
      <c r="C58" s="108" t="s">
        <v>393</v>
      </c>
      <c r="E58" s="124" t="s">
        <v>446</v>
      </c>
      <c r="F58" s="5">
        <v>13.5</v>
      </c>
      <c r="G58" s="5">
        <v>14.6</v>
      </c>
      <c r="H58" s="5">
        <v>16.2</v>
      </c>
      <c r="I58" s="5">
        <v>20.9</v>
      </c>
      <c r="J58" s="5">
        <v>-0.7</v>
      </c>
      <c r="K58" s="5">
        <v>7.1</v>
      </c>
      <c r="L58" s="5">
        <v>12.1</v>
      </c>
      <c r="M58" s="5">
        <v>7.2</v>
      </c>
      <c r="N58" s="5">
        <v>0.69400054789516941</v>
      </c>
      <c r="O58" s="5">
        <v>9.8712794429446991</v>
      </c>
      <c r="P58" s="5">
        <v>21.261751887149661</v>
      </c>
      <c r="Q58" s="5">
        <v>26.190783767324266</v>
      </c>
      <c r="R58" s="5">
        <v>24.972927162295775</v>
      </c>
      <c r="S58" s="5">
        <v>26.487124970470116</v>
      </c>
      <c r="T58" s="5">
        <v>30.435924578760115</v>
      </c>
      <c r="U58" s="5">
        <v>31.012046179009324</v>
      </c>
      <c r="V58" s="5">
        <v>12.8</v>
      </c>
      <c r="W58" s="5">
        <v>13.2</v>
      </c>
      <c r="X58" s="5">
        <v>15.1</v>
      </c>
      <c r="Y58" s="5">
        <v>13.5</v>
      </c>
      <c r="Z58" s="5">
        <v>12.573701532991885</v>
      </c>
      <c r="AA58" s="5">
        <v>14.875093280267226</v>
      </c>
      <c r="AB58" s="5">
        <v>17.085203680000962</v>
      </c>
      <c r="AC58" s="5">
        <v>18.785316494700545</v>
      </c>
      <c r="AD58" s="275">
        <v>12.5</v>
      </c>
      <c r="AE58" s="275">
        <v>14.1</v>
      </c>
      <c r="AF58" s="275">
        <v>16.2</v>
      </c>
      <c r="AG58" s="275">
        <v>17.899999999999999</v>
      </c>
    </row>
    <row r="61" spans="1:33">
      <c r="AD61" s="127"/>
      <c r="AE61" s="127"/>
      <c r="AF61" s="127"/>
      <c r="AG61" s="127"/>
    </row>
    <row r="62" spans="1:33" ht="26.25" customHeight="1"/>
  </sheetData>
  <phoneticPr fontId="0" type="noConversion"/>
  <pageMargins left="0.75" right="0.75" top="1" bottom="1" header="0.5" footer="0.5"/>
  <pageSetup paperSize="8" scale="98"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H22"/>
  <sheetViews>
    <sheetView zoomScaleSheetLayoutView="75" workbookViewId="0">
      <pane xSplit="5" ySplit="6" topLeftCell="Q7" activePane="bottomRight" state="frozen"/>
      <selection pane="topRight"/>
      <selection pane="bottomLeft"/>
      <selection pane="bottomRight" activeCell="AJ17" sqref="AJ17"/>
    </sheetView>
  </sheetViews>
  <sheetFormatPr baseColWidth="10" defaultColWidth="8.83203125" defaultRowHeight="15.75" customHeight="1" x14ac:dyDescent="0"/>
  <cols>
    <col min="1" max="1" width="10" style="40" hidden="1" customWidth="1"/>
    <col min="2" max="2" width="12.1640625" style="40" hidden="1" customWidth="1"/>
    <col min="3" max="3" width="11.1640625" style="40" hidden="1" customWidth="1"/>
    <col min="4" max="4" width="17.1640625" style="40" hidden="1" customWidth="1"/>
    <col min="5" max="5" width="45" style="40" customWidth="1"/>
    <col min="6" max="15" width="11" style="40" hidden="1" customWidth="1"/>
    <col min="16" max="21" width="0" style="40" hidden="1" customWidth="1"/>
    <col min="22" max="22" width="8.33203125" style="40" hidden="1" customWidth="1"/>
    <col min="23" max="25" width="0" style="40" hidden="1" customWidth="1"/>
    <col min="26" max="16384" width="8.83203125" style="40"/>
  </cols>
  <sheetData>
    <row r="1" spans="1:34" ht="15.75" customHeight="1">
      <c r="A1" s="114">
        <f>+'Income_statement-Q'!A1</f>
        <v>41306</v>
      </c>
      <c r="B1" s="115" t="s">
        <v>175</v>
      </c>
      <c r="C1" s="116"/>
      <c r="D1" s="117" t="str">
        <f>Company</f>
        <v>AB Electrolux</v>
      </c>
      <c r="E1" s="117" t="str">
        <f>Company</f>
        <v>AB Electrolux</v>
      </c>
    </row>
    <row r="2" spans="1:34" ht="15.75" customHeight="1">
      <c r="A2" s="118"/>
      <c r="B2" s="115" t="s">
        <v>177</v>
      </c>
      <c r="C2" s="116"/>
      <c r="D2" s="119">
        <f>A1</f>
        <v>41306</v>
      </c>
      <c r="E2" s="120">
        <f>A1</f>
        <v>41306</v>
      </c>
    </row>
    <row r="3" spans="1:34" ht="15.75" customHeight="1">
      <c r="A3" s="118"/>
      <c r="B3" s="115" t="s">
        <v>178</v>
      </c>
      <c r="C3" s="116" t="s">
        <v>179</v>
      </c>
      <c r="D3" s="121" t="s">
        <v>180</v>
      </c>
      <c r="E3" s="121" t="s">
        <v>181</v>
      </c>
    </row>
    <row r="4" spans="1:34" ht="15.75" customHeight="1">
      <c r="A4" s="40" t="s">
        <v>41</v>
      </c>
      <c r="B4" s="115" t="s">
        <v>182</v>
      </c>
      <c r="D4" s="34" t="s">
        <v>303</v>
      </c>
      <c r="E4" s="34" t="s">
        <v>303</v>
      </c>
    </row>
    <row r="5" spans="1:34" ht="15.75" customHeight="1">
      <c r="B5" s="115" t="s">
        <v>184</v>
      </c>
      <c r="C5" s="122" t="s">
        <v>339</v>
      </c>
      <c r="E5" s="34"/>
      <c r="AD5" s="272" t="s">
        <v>619</v>
      </c>
      <c r="AE5" s="272" t="s">
        <v>619</v>
      </c>
      <c r="AF5" s="272" t="s">
        <v>619</v>
      </c>
      <c r="AG5" s="272" t="s">
        <v>619</v>
      </c>
      <c r="AH5" s="272" t="s">
        <v>619</v>
      </c>
    </row>
    <row r="6" spans="1:34" ht="15.75" customHeight="1">
      <c r="A6" s="40" t="s">
        <v>42</v>
      </c>
      <c r="B6" s="115" t="s">
        <v>183</v>
      </c>
      <c r="C6" s="122" t="s">
        <v>339</v>
      </c>
      <c r="D6" s="116"/>
      <c r="E6" s="34" t="s">
        <v>39</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238" t="s">
        <v>569</v>
      </c>
      <c r="X6" s="238" t="s">
        <v>570</v>
      </c>
      <c r="Y6" s="238" t="s">
        <v>574</v>
      </c>
      <c r="Z6" s="238" t="s">
        <v>585</v>
      </c>
      <c r="AA6" s="238" t="s">
        <v>591</v>
      </c>
      <c r="AB6" s="238" t="s">
        <v>596</v>
      </c>
      <c r="AC6" s="238" t="s">
        <v>600</v>
      </c>
      <c r="AD6" s="254" t="s">
        <v>574</v>
      </c>
      <c r="AE6" s="254" t="s">
        <v>585</v>
      </c>
      <c r="AF6" s="254" t="s">
        <v>591</v>
      </c>
      <c r="AG6" s="254" t="s">
        <v>596</v>
      </c>
      <c r="AH6" s="254" t="s">
        <v>600</v>
      </c>
    </row>
    <row r="7" spans="1:34" ht="15.75" customHeight="1">
      <c r="A7" s="40" t="s">
        <v>43</v>
      </c>
      <c r="E7" s="40" t="s">
        <v>37</v>
      </c>
      <c r="AD7" s="259"/>
      <c r="AE7" s="259"/>
      <c r="AF7" s="259"/>
      <c r="AG7" s="259"/>
      <c r="AH7" s="259"/>
    </row>
    <row r="8" spans="1:34" ht="15.75" customHeight="1">
      <c r="A8" s="40" t="s">
        <v>43</v>
      </c>
      <c r="B8" s="40" t="s">
        <v>46</v>
      </c>
      <c r="E8" s="140" t="s">
        <v>450</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5603</v>
      </c>
      <c r="AA8" s="13">
        <v>4106</v>
      </c>
      <c r="AB8" s="13">
        <v>4715</v>
      </c>
      <c r="AC8" s="13">
        <v>2795</v>
      </c>
      <c r="AD8" s="282">
        <v>4170</v>
      </c>
      <c r="AE8" s="282">
        <v>5603</v>
      </c>
      <c r="AF8" s="282">
        <v>4106</v>
      </c>
      <c r="AG8" s="282">
        <v>4715</v>
      </c>
      <c r="AH8" s="282">
        <v>2795</v>
      </c>
    </row>
    <row r="9" spans="1:34" ht="15.75" customHeight="1">
      <c r="A9" s="40" t="s">
        <v>43</v>
      </c>
      <c r="B9" s="40" t="s">
        <v>46</v>
      </c>
      <c r="E9" s="112" t="s">
        <v>59</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268</v>
      </c>
      <c r="AA9" s="13">
        <v>212</v>
      </c>
      <c r="AB9" s="13">
        <v>344</v>
      </c>
      <c r="AC9" s="13">
        <v>220</v>
      </c>
      <c r="AD9" s="282">
        <v>314</v>
      </c>
      <c r="AE9" s="282">
        <v>268</v>
      </c>
      <c r="AF9" s="282">
        <v>212</v>
      </c>
      <c r="AG9" s="282">
        <v>344</v>
      </c>
      <c r="AH9" s="282">
        <v>220</v>
      </c>
    </row>
    <row r="10" spans="1:34" ht="15.75" customHeight="1">
      <c r="A10" s="40" t="s">
        <v>43</v>
      </c>
      <c r="B10" s="40" t="s">
        <v>46</v>
      </c>
      <c r="E10" s="112" t="s">
        <v>308</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136</v>
      </c>
      <c r="AA10" s="13">
        <v>106</v>
      </c>
      <c r="AB10" s="13">
        <v>132</v>
      </c>
      <c r="AC10" s="13">
        <v>68</v>
      </c>
      <c r="AD10" s="282">
        <v>83</v>
      </c>
      <c r="AE10" s="282">
        <v>136</v>
      </c>
      <c r="AF10" s="282">
        <v>106</v>
      </c>
      <c r="AG10" s="282">
        <v>132</v>
      </c>
      <c r="AH10" s="282">
        <v>68</v>
      </c>
    </row>
    <row r="11" spans="1:34" ht="15.75" customHeight="1">
      <c r="A11" s="40" t="s">
        <v>43</v>
      </c>
      <c r="B11" s="40" t="s">
        <v>46</v>
      </c>
      <c r="E11" s="112" t="s">
        <v>451</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+'Consolidated_balance_sheet-Q'!W39</f>
        <v>10869</v>
      </c>
      <c r="X11" s="13">
        <v>11826</v>
      </c>
      <c r="Y11" s="13">
        <v>9639</v>
      </c>
      <c r="Z11" s="13">
        <v>10604</v>
      </c>
      <c r="AA11" s="13">
        <v>10623</v>
      </c>
      <c r="AB11" s="13">
        <v>9158</v>
      </c>
      <c r="AC11" s="13">
        <v>10005</v>
      </c>
      <c r="AD11" s="282">
        <v>9639</v>
      </c>
      <c r="AE11" s="282">
        <v>10604</v>
      </c>
      <c r="AF11" s="282">
        <v>10623</v>
      </c>
      <c r="AG11" s="282">
        <v>9158</v>
      </c>
      <c r="AH11" s="282">
        <v>10005</v>
      </c>
    </row>
    <row r="12" spans="1:34" ht="15.75" customHeight="1">
      <c r="A12" s="40" t="s">
        <v>43</v>
      </c>
      <c r="B12" s="40" t="s">
        <v>46</v>
      </c>
      <c r="E12" s="88" t="s">
        <v>304</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f>SUM(Z8:Z11)</f>
        <v>16611</v>
      </c>
      <c r="AA12" s="14">
        <f>SUM(AA8:AA11)</f>
        <v>15047</v>
      </c>
      <c r="AB12" s="14">
        <v>14349</v>
      </c>
      <c r="AC12" s="14">
        <v>13088</v>
      </c>
      <c r="AD12" s="258">
        <v>14206</v>
      </c>
      <c r="AE12" s="258">
        <v>16611</v>
      </c>
      <c r="AF12" s="258">
        <v>15047</v>
      </c>
      <c r="AG12" s="258">
        <v>14349</v>
      </c>
      <c r="AH12" s="258">
        <v>13088</v>
      </c>
    </row>
    <row r="13" spans="1:34" ht="15.75" customHeight="1">
      <c r="A13" s="40" t="s">
        <v>43</v>
      </c>
      <c r="B13" s="40" t="s">
        <v>46</v>
      </c>
      <c r="E13" s="112" t="s">
        <v>439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8999</v>
      </c>
      <c r="AA13" s="13">
        <v>8603</v>
      </c>
      <c r="AB13" s="13">
        <v>7327</v>
      </c>
      <c r="AC13" s="13">
        <v>6958</v>
      </c>
      <c r="AD13" s="282">
        <v>7303</v>
      </c>
      <c r="AE13" s="282">
        <v>8999</v>
      </c>
      <c r="AF13" s="282">
        <v>8603</v>
      </c>
      <c r="AG13" s="282">
        <v>7327</v>
      </c>
      <c r="AH13" s="282">
        <v>6958</v>
      </c>
    </row>
    <row r="14" spans="1:34" ht="15.75" customHeight="1">
      <c r="A14" s="40" t="s">
        <v>43</v>
      </c>
      <c r="B14" s="40" t="s">
        <v>46</v>
      </c>
      <c r="E14" s="112" t="s">
        <v>59</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219</v>
      </c>
      <c r="AA14" s="13">
        <v>302</v>
      </c>
      <c r="AB14" s="13">
        <v>236</v>
      </c>
      <c r="AC14" s="13">
        <v>183</v>
      </c>
      <c r="AD14" s="282">
        <v>249</v>
      </c>
      <c r="AE14" s="282">
        <v>219</v>
      </c>
      <c r="AF14" s="282">
        <v>302</v>
      </c>
      <c r="AG14" s="282">
        <v>236</v>
      </c>
      <c r="AH14" s="282">
        <v>183</v>
      </c>
    </row>
    <row r="15" spans="1:34" ht="15.75" customHeight="1">
      <c r="A15" s="40" t="s">
        <v>43</v>
      </c>
      <c r="B15" s="40" t="s">
        <v>46</v>
      </c>
      <c r="E15" s="112" t="s">
        <v>307</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288</v>
      </c>
      <c r="AA15" s="13">
        <v>284</v>
      </c>
      <c r="AB15" s="13">
        <v>253</v>
      </c>
      <c r="AC15" s="13">
        <v>262</v>
      </c>
      <c r="AD15" s="282">
        <v>287</v>
      </c>
      <c r="AE15" s="282">
        <v>288</v>
      </c>
      <c r="AF15" s="282">
        <v>284</v>
      </c>
      <c r="AG15" s="282">
        <v>253</v>
      </c>
      <c r="AH15" s="282">
        <v>262</v>
      </c>
    </row>
    <row r="16" spans="1:34" ht="15.75" customHeight="1">
      <c r="A16" s="40" t="s">
        <v>44</v>
      </c>
      <c r="B16" s="40" t="s">
        <v>46</v>
      </c>
      <c r="E16" s="135" t="s">
        <v>164</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f>SUM(Z13:Z15)</f>
        <v>9506</v>
      </c>
      <c r="AA16" s="14">
        <f>SUM(AA13:AA15)</f>
        <v>9189</v>
      </c>
      <c r="AB16" s="14">
        <v>7816</v>
      </c>
      <c r="AC16" s="14">
        <v>7403</v>
      </c>
      <c r="AD16" s="258">
        <v>7839</v>
      </c>
      <c r="AE16" s="258">
        <v>9506</v>
      </c>
      <c r="AF16" s="258">
        <v>9189</v>
      </c>
      <c r="AG16" s="258">
        <v>7816</v>
      </c>
      <c r="AH16" s="258">
        <v>7403</v>
      </c>
    </row>
    <row r="17" spans="1:34" s="248" customFormat="1" ht="15.75" customHeight="1">
      <c r="E17" s="135" t="s">
        <v>618</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258">
        <v>3621</v>
      </c>
      <c r="AE17" s="258">
        <v>2673</v>
      </c>
      <c r="AF17" s="258">
        <v>3717</v>
      </c>
      <c r="AG17" s="258">
        <v>3937</v>
      </c>
      <c r="AH17" s="258">
        <v>4479</v>
      </c>
    </row>
    <row r="18" spans="1:34" ht="15.75" customHeight="1">
      <c r="A18" s="40" t="s">
        <v>44</v>
      </c>
      <c r="B18" s="40" t="s">
        <v>341</v>
      </c>
      <c r="E18" s="66" t="s">
        <v>303</v>
      </c>
      <c r="F18" s="14">
        <v>5958</v>
      </c>
      <c r="G18" s="14">
        <v>7755</v>
      </c>
      <c r="H18" s="14">
        <v>6520</v>
      </c>
      <c r="I18" s="14">
        <v>4703</v>
      </c>
      <c r="J18" s="14">
        <v>5366</v>
      </c>
      <c r="K18" s="14">
        <v>5217</v>
      </c>
      <c r="L18" s="14">
        <v>5715</v>
      </c>
      <c r="M18" s="14">
        <v>4556</v>
      </c>
      <c r="N18" s="14">
        <v>4927</v>
      </c>
      <c r="O18" s="14">
        <v>2197</v>
      </c>
      <c r="P18" s="14">
        <v>-688</v>
      </c>
      <c r="Q18" s="14">
        <v>665</v>
      </c>
      <c r="R18" s="14">
        <v>730</v>
      </c>
      <c r="S18" s="14">
        <v>-496</v>
      </c>
      <c r="T18" s="14">
        <v>-609</v>
      </c>
      <c r="U18" s="14">
        <v>-709</v>
      </c>
      <c r="V18" s="14">
        <v>390</v>
      </c>
      <c r="W18" s="14">
        <f>+W12-W16</f>
        <v>1315</v>
      </c>
      <c r="X18" s="14">
        <f>+X12-X16</f>
        <v>2932</v>
      </c>
      <c r="Y18" s="14">
        <f>+Y12-Y16</f>
        <v>6367</v>
      </c>
      <c r="Z18" s="14">
        <f>+Z12-Z16</f>
        <v>7105</v>
      </c>
      <c r="AA18" s="14">
        <f>+AA12-AA16</f>
        <v>5858</v>
      </c>
      <c r="AB18" s="14">
        <v>6533</v>
      </c>
      <c r="AC18" s="14">
        <v>5685</v>
      </c>
      <c r="AD18" s="258">
        <v>9988</v>
      </c>
      <c r="AE18" s="258">
        <v>9778</v>
      </c>
      <c r="AF18" s="258">
        <v>9575</v>
      </c>
      <c r="AG18" s="258">
        <v>10470</v>
      </c>
      <c r="AH18" s="258">
        <v>10164</v>
      </c>
    </row>
    <row r="19" spans="1:34" ht="15.75" customHeight="1">
      <c r="A19" s="40" t="s">
        <v>43</v>
      </c>
      <c r="E19" s="55" t="s">
        <v>305</v>
      </c>
      <c r="F19" s="15"/>
      <c r="G19" s="15"/>
      <c r="H19" s="15"/>
      <c r="I19" s="15">
        <v>2.2999999999999998</v>
      </c>
      <c r="J19" s="15"/>
      <c r="K19" s="15">
        <v>4.5999999999999996</v>
      </c>
      <c r="L19" s="15">
        <v>4.7</v>
      </c>
      <c r="M19" s="15">
        <v>4.7</v>
      </c>
      <c r="N19" s="15">
        <v>4.5</v>
      </c>
      <c r="O19" s="15">
        <v>4.3</v>
      </c>
      <c r="P19" s="15">
        <v>4</v>
      </c>
      <c r="Q19" s="15">
        <v>3.9</v>
      </c>
      <c r="R19" s="15">
        <v>3.7</v>
      </c>
      <c r="S19" s="15">
        <v>3.7</v>
      </c>
      <c r="T19" s="15">
        <v>3.3</v>
      </c>
      <c r="U19" s="15">
        <v>3.3</v>
      </c>
      <c r="V19" s="15">
        <v>2.8</v>
      </c>
      <c r="W19" s="15">
        <v>2.8</v>
      </c>
      <c r="X19" s="15">
        <v>2.7</v>
      </c>
      <c r="Y19" s="15">
        <v>3.1</v>
      </c>
      <c r="Z19" s="15">
        <v>2.8</v>
      </c>
      <c r="AA19" s="15">
        <v>2.5</v>
      </c>
      <c r="AB19" s="15">
        <v>2.2999999999999998</v>
      </c>
      <c r="AC19" s="15">
        <v>3.1</v>
      </c>
      <c r="AD19" s="284">
        <v>3.1</v>
      </c>
      <c r="AE19" s="284">
        <v>2.8</v>
      </c>
      <c r="AF19" s="284">
        <v>2.5</v>
      </c>
      <c r="AG19" s="284">
        <v>2.2999999999999998</v>
      </c>
      <c r="AH19" s="284">
        <v>3.1</v>
      </c>
    </row>
    <row r="20" spans="1:34" s="104" customFormat="1" ht="15.75" customHeight="1">
      <c r="A20" s="17" t="s">
        <v>43</v>
      </c>
      <c r="B20" s="17" t="s">
        <v>46</v>
      </c>
      <c r="E20" s="100" t="s">
        <v>525</v>
      </c>
      <c r="F20" s="14">
        <v>4580.8141999999998</v>
      </c>
      <c r="G20" s="14">
        <v>4624.1527999999998</v>
      </c>
      <c r="H20" s="14">
        <v>4603.7589499999995</v>
      </c>
      <c r="I20" s="14">
        <v>4725</v>
      </c>
      <c r="J20" s="14">
        <v>4683.3144000000002</v>
      </c>
      <c r="K20" s="14">
        <v>4724.4097500000007</v>
      </c>
      <c r="L20" s="14">
        <v>4891.5480000000007</v>
      </c>
      <c r="M20" s="14">
        <v>5466</v>
      </c>
      <c r="N20" s="14">
        <v>5365.6432500000001</v>
      </c>
      <c r="O20" s="14">
        <v>5418.8090499999998</v>
      </c>
      <c r="P20" s="14">
        <v>5110</v>
      </c>
      <c r="Q20" s="14">
        <v>5163</v>
      </c>
      <c r="R20" s="14">
        <v>4855</v>
      </c>
      <c r="S20" s="14">
        <v>4755</v>
      </c>
      <c r="T20" s="14">
        <v>7982</v>
      </c>
      <c r="U20" s="14">
        <v>7905</v>
      </c>
      <c r="V20" s="14">
        <v>7861</v>
      </c>
      <c r="W20" s="14">
        <v>7985</v>
      </c>
      <c r="X20" s="14">
        <v>8026</v>
      </c>
      <c r="Y20" s="14">
        <v>7865</v>
      </c>
      <c r="Z20" s="14">
        <v>7817</v>
      </c>
      <c r="AA20" s="14">
        <v>7790</v>
      </c>
      <c r="AB20" s="14">
        <v>7617.1819999999998</v>
      </c>
      <c r="AC20" s="14">
        <v>7692.0214999999998</v>
      </c>
      <c r="AD20" s="258">
        <v>7865</v>
      </c>
      <c r="AE20" s="258">
        <v>7817</v>
      </c>
      <c r="AF20" s="258">
        <v>7790</v>
      </c>
      <c r="AG20" s="258">
        <v>7617.1819999999998</v>
      </c>
      <c r="AH20" s="258">
        <v>7692.0214999999998</v>
      </c>
    </row>
    <row r="21" spans="1:34" ht="15.75" customHeight="1">
      <c r="A21" s="40" t="s">
        <v>44</v>
      </c>
      <c r="B21" s="40" t="s">
        <v>46</v>
      </c>
      <c r="E21" s="66" t="s">
        <v>167</v>
      </c>
      <c r="F21" s="14">
        <v>14570</v>
      </c>
      <c r="G21" s="14">
        <v>13973</v>
      </c>
      <c r="H21" s="14">
        <v>14359</v>
      </c>
      <c r="I21" s="14">
        <v>16040</v>
      </c>
      <c r="J21" s="14">
        <v>14826</v>
      </c>
      <c r="K21" s="14">
        <v>14357</v>
      </c>
      <c r="L21" s="14">
        <v>16002</v>
      </c>
      <c r="M21" s="14">
        <v>16385</v>
      </c>
      <c r="N21" s="14">
        <v>16265</v>
      </c>
      <c r="O21" s="14">
        <v>17238</v>
      </c>
      <c r="P21" s="14">
        <v>17480</v>
      </c>
      <c r="Q21" s="14">
        <v>18841</v>
      </c>
      <c r="R21" s="14">
        <v>18275</v>
      </c>
      <c r="S21" s="14">
        <v>19708</v>
      </c>
      <c r="T21" s="14">
        <v>19730</v>
      </c>
      <c r="U21" s="14">
        <v>20613</v>
      </c>
      <c r="V21" s="14">
        <v>18345</v>
      </c>
      <c r="W21" s="14">
        <f>+'Consolidated_balance_sheet-Q'!W38</f>
        <v>19473</v>
      </c>
      <c r="X21" s="14">
        <f>+'Consolidated_balance_sheet-Q'!X38</f>
        <v>20602</v>
      </c>
      <c r="Y21" s="14">
        <f>+'Consolidated_balance_sheet-Q'!Y38</f>
        <v>20644</v>
      </c>
      <c r="Z21" s="14">
        <f>+'Consolidated_balance_sheet-Q'!Z38</f>
        <v>18879</v>
      </c>
      <c r="AA21" s="14">
        <f>+'Consolidated_balance_sheet-Q'!AA38</f>
        <v>20163</v>
      </c>
      <c r="AB21" s="14">
        <v>19515</v>
      </c>
      <c r="AC21" s="14">
        <v>19824</v>
      </c>
      <c r="AD21" s="258">
        <v>17646</v>
      </c>
      <c r="AE21" s="258">
        <v>16649</v>
      </c>
      <c r="AF21" s="258">
        <v>17055</v>
      </c>
      <c r="AG21" s="258">
        <v>16130</v>
      </c>
      <c r="AH21" s="258">
        <v>15726</v>
      </c>
    </row>
    <row r="22" spans="1:34" ht="15.75" customHeight="1">
      <c r="A22" s="40" t="s">
        <v>43</v>
      </c>
      <c r="B22" s="40" t="s">
        <v>46</v>
      </c>
      <c r="E22" s="140" t="s">
        <v>306</v>
      </c>
      <c r="F22" s="60">
        <v>0.40892244337680167</v>
      </c>
      <c r="G22" s="60">
        <v>0.55499892650110927</v>
      </c>
      <c r="H22" s="60">
        <v>0.45407061773103974</v>
      </c>
      <c r="I22" s="60">
        <v>0.29320448877805488</v>
      </c>
      <c r="J22" s="60">
        <v>0.36193174153514096</v>
      </c>
      <c r="K22" s="60">
        <v>0.3633767500174131</v>
      </c>
      <c r="L22" s="60">
        <v>0.35714285714285715</v>
      </c>
      <c r="M22" s="60">
        <v>0.27805920048825145</v>
      </c>
      <c r="N22" s="60">
        <v>0.30292038118659698</v>
      </c>
      <c r="O22" s="60">
        <v>0.12745098039215685</v>
      </c>
      <c r="P22" s="60">
        <v>-3.9359267734553775E-2</v>
      </c>
      <c r="Q22" s="60">
        <v>3.5295366487978347E-2</v>
      </c>
      <c r="R22" s="60">
        <v>3.9945280437756497E-2</v>
      </c>
      <c r="S22" s="60">
        <v>-0.03</v>
      </c>
      <c r="T22" s="60">
        <v>-0.03</v>
      </c>
      <c r="U22" s="60">
        <v>-0.03</v>
      </c>
      <c r="V22" s="60">
        <v>0.02</v>
      </c>
      <c r="W22" s="60">
        <v>7.0000000000000007E-2</v>
      </c>
      <c r="X22" s="60">
        <v>0.14000000000000001</v>
      </c>
      <c r="Y22" s="60">
        <v>0.31</v>
      </c>
      <c r="Z22" s="60">
        <v>0.27700000000000002</v>
      </c>
      <c r="AA22" s="60">
        <v>0.28999999999999998</v>
      </c>
      <c r="AB22" s="60">
        <v>0.28345873398599775</v>
      </c>
      <c r="AC22" s="60">
        <v>0.28835328513869291</v>
      </c>
      <c r="AD22" s="285">
        <v>0.56602062790434093</v>
      </c>
      <c r="AE22" s="285">
        <v>0.5873025406931347</v>
      </c>
      <c r="AF22" s="285">
        <v>0.56141893872764581</v>
      </c>
      <c r="AG22" s="285">
        <v>0.64910105393676376</v>
      </c>
      <c r="AH22" s="285">
        <v>0.64631819916062572</v>
      </c>
    </row>
  </sheetData>
  <phoneticPr fontId="0" type="noConversion"/>
  <pageMargins left="0.74803149606299213" right="0.74803149606299213" top="0.98425196850393704" bottom="0.98425196850393704" header="0.51181102362204722" footer="0.51181102362204722"/>
  <pageSetup paperSize="8"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V48"/>
  <sheetViews>
    <sheetView view="pageBreakPreview" zoomScale="60" workbookViewId="0">
      <pane xSplit="5" ySplit="6" topLeftCell="I7" activePane="bottomRight" state="frozen"/>
      <selection pane="topRight"/>
      <selection pane="bottomLeft"/>
      <selection pane="bottomRight" activeCell="AB32" sqref="AB32"/>
    </sheetView>
  </sheetViews>
  <sheetFormatPr baseColWidth="10" defaultColWidth="8.83203125" defaultRowHeight="12" x14ac:dyDescent="0"/>
  <cols>
    <col min="1" max="1" width="21" style="40" hidden="1" customWidth="1"/>
    <col min="2" max="2" width="12.1640625" style="40" hidden="1" customWidth="1"/>
    <col min="3" max="3" width="8" style="40" hidden="1" customWidth="1"/>
    <col min="4" max="4" width="8.5" style="40" hidden="1" customWidth="1"/>
    <col min="5" max="5" width="69.5" style="40" customWidth="1"/>
    <col min="6" max="15" width="11" style="40" hidden="1" customWidth="1"/>
    <col min="16" max="16" width="10.5" style="40" bestFit="1" customWidth="1"/>
    <col min="17" max="17" width="11" style="40" bestFit="1" customWidth="1"/>
    <col min="18" max="18" width="10.1640625" style="40" bestFit="1" customWidth="1"/>
    <col min="19" max="19" width="10.1640625" style="40" customWidth="1"/>
    <col min="20" max="20" width="10.83203125" style="40" bestFit="1" customWidth="1"/>
    <col min="21" max="16384" width="8.83203125" style="40"/>
  </cols>
  <sheetData>
    <row r="1" spans="1:22" ht="17">
      <c r="A1" s="114">
        <f>+'Income_statement-Q'!A1</f>
        <v>41306</v>
      </c>
      <c r="B1" s="115" t="s">
        <v>175</v>
      </c>
      <c r="C1" s="116"/>
      <c r="D1" s="117" t="str">
        <f>Company</f>
        <v>AB Electrolux</v>
      </c>
      <c r="E1" s="117" t="str">
        <f>Company</f>
        <v>AB Electrolux</v>
      </c>
    </row>
    <row r="2" spans="1:22">
      <c r="A2" s="118"/>
      <c r="B2" s="115" t="s">
        <v>177</v>
      </c>
      <c r="C2" s="116"/>
      <c r="D2" s="119">
        <f>A1</f>
        <v>41306</v>
      </c>
      <c r="E2" s="120">
        <f>A1</f>
        <v>41306</v>
      </c>
    </row>
    <row r="3" spans="1:22">
      <c r="A3" s="118"/>
      <c r="B3" s="115" t="s">
        <v>178</v>
      </c>
      <c r="C3" s="116" t="s">
        <v>179</v>
      </c>
      <c r="D3" s="121" t="s">
        <v>180</v>
      </c>
      <c r="E3" s="121" t="s">
        <v>181</v>
      </c>
    </row>
    <row r="4" spans="1:22">
      <c r="A4" s="40" t="s">
        <v>41</v>
      </c>
      <c r="B4" s="115" t="s">
        <v>182</v>
      </c>
      <c r="D4" s="34" t="s">
        <v>461</v>
      </c>
      <c r="E4" s="34" t="s">
        <v>461</v>
      </c>
      <c r="F4" s="34"/>
      <c r="G4" s="34"/>
      <c r="H4" s="34"/>
      <c r="I4" s="34"/>
      <c r="L4" s="185"/>
    </row>
    <row r="5" spans="1:22">
      <c r="B5" s="115" t="s">
        <v>184</v>
      </c>
      <c r="C5" s="122" t="s">
        <v>339</v>
      </c>
      <c r="D5" s="34"/>
      <c r="E5" s="34"/>
      <c r="F5" s="34"/>
      <c r="G5" s="34"/>
      <c r="H5" s="34"/>
      <c r="I5" s="34"/>
      <c r="L5" s="185"/>
    </row>
    <row r="6" spans="1:22">
      <c r="A6" s="40" t="s">
        <v>42</v>
      </c>
      <c r="B6" s="115" t="s">
        <v>183</v>
      </c>
      <c r="C6" s="122" t="s">
        <v>339</v>
      </c>
      <c r="D6" s="116"/>
      <c r="E6" s="34" t="s">
        <v>323</v>
      </c>
      <c r="F6" s="34">
        <v>2000</v>
      </c>
      <c r="G6" s="34">
        <v>2001</v>
      </c>
      <c r="H6" s="34">
        <v>2002</v>
      </c>
      <c r="I6" s="34">
        <v>2003</v>
      </c>
      <c r="J6" s="123">
        <v>2004</v>
      </c>
      <c r="K6" s="123">
        <v>2004</v>
      </c>
      <c r="L6" s="101">
        <v>2005</v>
      </c>
      <c r="M6" s="123">
        <v>2006</v>
      </c>
      <c r="N6" s="123">
        <v>2007</v>
      </c>
      <c r="O6" s="123">
        <v>2008</v>
      </c>
      <c r="P6" s="123">
        <v>2009</v>
      </c>
      <c r="Q6" s="123">
        <v>2010</v>
      </c>
      <c r="R6" s="123">
        <v>2011</v>
      </c>
      <c r="S6" s="123">
        <v>2012</v>
      </c>
      <c r="T6" s="254" t="s">
        <v>613</v>
      </c>
    </row>
    <row r="7" spans="1:22">
      <c r="A7" s="40" t="s">
        <v>43</v>
      </c>
      <c r="E7" s="40" t="s">
        <v>37</v>
      </c>
      <c r="F7" s="33" t="s">
        <v>324</v>
      </c>
      <c r="G7" s="33" t="s">
        <v>324</v>
      </c>
      <c r="H7" s="33" t="s">
        <v>324</v>
      </c>
      <c r="I7" s="33" t="s">
        <v>324</v>
      </c>
      <c r="J7" s="33" t="s">
        <v>324</v>
      </c>
      <c r="K7" s="33"/>
      <c r="T7" s="259"/>
    </row>
    <row r="8" spans="1:22">
      <c r="A8" s="40" t="s">
        <v>44</v>
      </c>
      <c r="B8" s="40" t="s">
        <v>341</v>
      </c>
      <c r="E8" s="88"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257">
        <v>109994</v>
      </c>
      <c r="V8" s="249"/>
    </row>
    <row r="9" spans="1:22">
      <c r="A9" s="40" t="s">
        <v>43</v>
      </c>
      <c r="B9" s="40" t="s">
        <v>46</v>
      </c>
      <c r="E9" s="112" t="s">
        <v>11</v>
      </c>
      <c r="F9" s="9">
        <v>-93549</v>
      </c>
      <c r="G9" s="9">
        <v>-105654</v>
      </c>
      <c r="H9" s="9">
        <v>-101705</v>
      </c>
      <c r="I9" s="9">
        <v>-93742</v>
      </c>
      <c r="J9" s="9">
        <v>-91006</v>
      </c>
      <c r="K9" s="9">
        <v>-91021</v>
      </c>
      <c r="L9" s="9">
        <v>-77270</v>
      </c>
      <c r="M9" s="9">
        <v>-79664</v>
      </c>
      <c r="N9" s="9">
        <v>-85466</v>
      </c>
      <c r="O9" s="9">
        <v>-86795</v>
      </c>
      <c r="P9" s="9">
        <v>-86980</v>
      </c>
      <c r="Q9" s="9">
        <v>-82697</v>
      </c>
      <c r="R9" s="9">
        <v>-82840</v>
      </c>
      <c r="S9" s="9">
        <v>-87741</v>
      </c>
      <c r="T9" s="260">
        <v>-87807</v>
      </c>
      <c r="V9" s="249"/>
    </row>
    <row r="10" spans="1:22">
      <c r="A10" s="40" t="s">
        <v>44</v>
      </c>
      <c r="B10" s="40" t="s">
        <v>46</v>
      </c>
      <c r="E10" s="88"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22253</v>
      </c>
      <c r="T10" s="257">
        <v>22187</v>
      </c>
      <c r="V10" s="249"/>
    </row>
    <row r="11" spans="1:22">
      <c r="A11" s="40" t="s">
        <v>43</v>
      </c>
      <c r="B11" s="40" t="s">
        <v>46</v>
      </c>
      <c r="E11" s="112"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-11625</v>
      </c>
      <c r="T11" s="260">
        <v>-11673</v>
      </c>
      <c r="V11" s="249"/>
    </row>
    <row r="12" spans="1:22">
      <c r="A12" s="40" t="s">
        <v>43</v>
      </c>
      <c r="B12" s="40" t="s">
        <v>46</v>
      </c>
      <c r="E12" s="112" t="s">
        <v>14</v>
      </c>
      <c r="F12" s="9">
        <v>-5585</v>
      </c>
      <c r="G12" s="9">
        <v>-5790</v>
      </c>
      <c r="H12" s="9">
        <v>-5405</v>
      </c>
      <c r="I12" s="9">
        <v>-5699</v>
      </c>
      <c r="J12" s="9">
        <v>-5513</v>
      </c>
      <c r="K12" s="9">
        <v>-5560</v>
      </c>
      <c r="L12" s="9">
        <v>-4945</v>
      </c>
      <c r="M12" s="9">
        <v>-4467</v>
      </c>
      <c r="N12" s="9">
        <v>-4417</v>
      </c>
      <c r="O12" s="9">
        <v>-4839</v>
      </c>
      <c r="P12" s="9">
        <v>-5375</v>
      </c>
      <c r="Q12" s="9">
        <v>-5428</v>
      </c>
      <c r="R12" s="9">
        <v>-4972</v>
      </c>
      <c r="S12" s="9">
        <v>-5505</v>
      </c>
      <c r="T12" s="260">
        <v>-5541</v>
      </c>
      <c r="V12" s="249"/>
    </row>
    <row r="13" spans="1:22">
      <c r="A13" s="40" t="s">
        <v>43</v>
      </c>
      <c r="B13" s="40" t="s">
        <v>46</v>
      </c>
      <c r="E13" s="55" t="s">
        <v>15</v>
      </c>
      <c r="F13" s="9">
        <v>-217</v>
      </c>
      <c r="G13" s="9">
        <v>-131</v>
      </c>
      <c r="H13" s="9">
        <v>-137</v>
      </c>
      <c r="I13" s="9">
        <v>-121</v>
      </c>
      <c r="J13" s="9">
        <v>-89</v>
      </c>
      <c r="K13" s="9">
        <v>66</v>
      </c>
      <c r="L13" s="9">
        <v>173</v>
      </c>
      <c r="M13" s="9">
        <v>152</v>
      </c>
      <c r="N13" s="9">
        <v>207</v>
      </c>
      <c r="O13" s="9">
        <v>173</v>
      </c>
      <c r="P13" s="9">
        <v>-61</v>
      </c>
      <c r="Q13" s="9">
        <v>-9</v>
      </c>
      <c r="R13" s="9">
        <v>190</v>
      </c>
      <c r="S13" s="9">
        <v>59</v>
      </c>
      <c r="T13" s="260">
        <v>59</v>
      </c>
      <c r="V13" s="249"/>
    </row>
    <row r="14" spans="1:22">
      <c r="A14" s="40" t="s">
        <v>43</v>
      </c>
      <c r="B14" s="40" t="s">
        <v>46</v>
      </c>
      <c r="E14" s="55" t="s">
        <v>16</v>
      </c>
      <c r="F14" s="9">
        <v>-448</v>
      </c>
      <c r="G14" s="9">
        <v>-141</v>
      </c>
      <c r="H14" s="9">
        <v>-434</v>
      </c>
      <c r="I14" s="9">
        <v>-463</v>
      </c>
      <c r="J14" s="9">
        <v>-1960</v>
      </c>
      <c r="K14" s="9">
        <v>-1960</v>
      </c>
      <c r="L14" s="9">
        <v>-2980</v>
      </c>
      <c r="M14" s="9">
        <v>-542</v>
      </c>
      <c r="N14" s="9">
        <v>-362</v>
      </c>
      <c r="O14" s="9">
        <v>-355</v>
      </c>
      <c r="P14" s="9">
        <v>-1561</v>
      </c>
      <c r="Q14" s="9">
        <v>-1064</v>
      </c>
      <c r="R14" s="9">
        <v>-138</v>
      </c>
      <c r="S14" s="9">
        <v>-1032</v>
      </c>
      <c r="T14" s="260">
        <v>-1032</v>
      </c>
      <c r="V14" s="249"/>
    </row>
    <row r="15" spans="1:22">
      <c r="A15" s="40" t="s">
        <v>44</v>
      </c>
      <c r="B15" s="40" t="s">
        <v>46</v>
      </c>
      <c r="E15" s="90" t="s">
        <v>17</v>
      </c>
      <c r="F15" s="1">
        <v>7602</v>
      </c>
      <c r="G15" s="1">
        <v>6281</v>
      </c>
      <c r="H15" s="1">
        <v>7731</v>
      </c>
      <c r="I15" s="1">
        <v>7175</v>
      </c>
      <c r="J15" s="1">
        <v>4714</v>
      </c>
      <c r="K15" s="1">
        <v>4807</v>
      </c>
      <c r="L15" s="1">
        <v>1044</v>
      </c>
      <c r="M15" s="1">
        <v>4033</v>
      </c>
      <c r="N15" s="1">
        <v>4475</v>
      </c>
      <c r="O15" s="1">
        <v>1188</v>
      </c>
      <c r="P15" s="1">
        <v>3761</v>
      </c>
      <c r="Q15" s="1">
        <v>5430</v>
      </c>
      <c r="R15" s="1">
        <v>3017</v>
      </c>
      <c r="S15" s="1">
        <v>4150</v>
      </c>
      <c r="T15" s="257">
        <v>4000</v>
      </c>
      <c r="V15" s="249"/>
    </row>
    <row r="16" spans="1:22">
      <c r="A16" s="40" t="s">
        <v>43</v>
      </c>
      <c r="B16" s="40" t="s">
        <v>46</v>
      </c>
      <c r="C16" s="40" t="s">
        <v>393</v>
      </c>
      <c r="E16" s="55" t="s">
        <v>145</v>
      </c>
      <c r="F16" s="10">
        <v>6.1063674262809959</v>
      </c>
      <c r="G16" s="10">
        <v>4.6250819201343125</v>
      </c>
      <c r="H16" s="10">
        <v>5.8062335711603454</v>
      </c>
      <c r="I16" s="10">
        <v>5.7826994527591742</v>
      </c>
      <c r="J16" s="10">
        <v>3.9071371144872398</v>
      </c>
      <c r="K16" s="10">
        <v>3.9842189455537045</v>
      </c>
      <c r="L16" s="10">
        <v>1.0367325051389757</v>
      </c>
      <c r="M16" s="10">
        <v>3.8835605885524997</v>
      </c>
      <c r="N16" s="10">
        <v>4.2728106022992023</v>
      </c>
      <c r="O16" s="10">
        <v>1.1336743262844493</v>
      </c>
      <c r="P16" s="10">
        <v>3.4462852325624018</v>
      </c>
      <c r="Q16" s="10">
        <v>5.1069352745330399</v>
      </c>
      <c r="R16" s="10">
        <v>2.9695466446189887</v>
      </c>
      <c r="S16" s="10">
        <v>3.7729330690764948</v>
      </c>
      <c r="T16" s="263">
        <v>3.6</v>
      </c>
      <c r="V16" s="249"/>
    </row>
    <row r="17" spans="1:22">
      <c r="A17" s="40" t="s">
        <v>43</v>
      </c>
      <c r="B17" s="40" t="s">
        <v>46</v>
      </c>
      <c r="E17" s="55" t="s">
        <v>19</v>
      </c>
      <c r="F17" s="9">
        <v>-1072</v>
      </c>
      <c r="G17" s="9">
        <v>-1066</v>
      </c>
      <c r="H17" s="9">
        <v>-186</v>
      </c>
      <c r="I17" s="9">
        <v>-169</v>
      </c>
      <c r="J17" s="9">
        <v>-355</v>
      </c>
      <c r="K17" s="9">
        <v>-355</v>
      </c>
      <c r="L17" s="9">
        <v>-550</v>
      </c>
      <c r="M17" s="9">
        <v>-208</v>
      </c>
      <c r="N17" s="9">
        <v>-440</v>
      </c>
      <c r="O17" s="9">
        <v>-535</v>
      </c>
      <c r="P17" s="9">
        <v>-277</v>
      </c>
      <c r="Q17" s="9">
        <v>-124</v>
      </c>
      <c r="R17" s="9">
        <v>-237</v>
      </c>
      <c r="S17" s="9">
        <v>-672</v>
      </c>
      <c r="T17" s="260">
        <v>-846</v>
      </c>
      <c r="V17" s="249"/>
    </row>
    <row r="18" spans="1:22">
      <c r="A18" s="40" t="s">
        <v>44</v>
      </c>
      <c r="B18" s="40" t="s">
        <v>46</v>
      </c>
      <c r="E18" s="88" t="s">
        <v>20</v>
      </c>
      <c r="F18" s="1">
        <v>6530</v>
      </c>
      <c r="G18" s="1">
        <v>5215</v>
      </c>
      <c r="H18" s="1">
        <v>7545</v>
      </c>
      <c r="I18" s="1">
        <v>7006</v>
      </c>
      <c r="J18" s="1">
        <v>4359</v>
      </c>
      <c r="K18" s="1">
        <v>4452</v>
      </c>
      <c r="L18" s="1">
        <v>494</v>
      </c>
      <c r="M18" s="1">
        <v>3825</v>
      </c>
      <c r="N18" s="1">
        <v>4035</v>
      </c>
      <c r="O18" s="1">
        <v>653</v>
      </c>
      <c r="P18" s="1">
        <v>3484</v>
      </c>
      <c r="Q18" s="1">
        <v>5306</v>
      </c>
      <c r="R18" s="1">
        <v>2780</v>
      </c>
      <c r="S18" s="1">
        <v>3478</v>
      </c>
      <c r="T18" s="257">
        <v>3154</v>
      </c>
      <c r="V18" s="249"/>
    </row>
    <row r="19" spans="1:22">
      <c r="A19" s="40" t="s">
        <v>43</v>
      </c>
      <c r="B19" s="40" t="s">
        <v>46</v>
      </c>
      <c r="C19" s="40" t="s">
        <v>393</v>
      </c>
      <c r="E19" s="55" t="s">
        <v>466</v>
      </c>
      <c r="F19" s="10">
        <v>5.2452748347296634</v>
      </c>
      <c r="G19" s="10">
        <v>3.8401213522528952</v>
      </c>
      <c r="H19" s="10">
        <v>5.6665414945550125</v>
      </c>
      <c r="I19" s="10">
        <v>5.6464937095513275</v>
      </c>
      <c r="J19" s="10">
        <v>3.612900017405575</v>
      </c>
      <c r="K19" s="10">
        <v>3.6899818484720388</v>
      </c>
      <c r="L19" s="10">
        <v>0.49056116622476437</v>
      </c>
      <c r="M19" s="10">
        <v>3.6832678530159466</v>
      </c>
      <c r="N19" s="10">
        <v>3.8526906771569336</v>
      </c>
      <c r="O19" s="10">
        <v>0.62313917092907856</v>
      </c>
      <c r="P19" s="10">
        <v>3.1924641718286115</v>
      </c>
      <c r="Q19" s="10">
        <v>4.9903128115418616</v>
      </c>
      <c r="R19" s="10">
        <v>2.7362743361089783</v>
      </c>
      <c r="S19" s="10">
        <v>3.1619906540356748</v>
      </c>
      <c r="T19" s="263">
        <v>2.9</v>
      </c>
      <c r="V19" s="249"/>
    </row>
    <row r="20" spans="1:22">
      <c r="A20" s="40" t="s">
        <v>43</v>
      </c>
      <c r="B20" s="40" t="s">
        <v>46</v>
      </c>
      <c r="E20" s="55" t="s">
        <v>21</v>
      </c>
      <c r="F20" s="9">
        <v>-2121</v>
      </c>
      <c r="G20" s="9">
        <v>-1477</v>
      </c>
      <c r="H20" s="9">
        <v>-2459</v>
      </c>
      <c r="I20" s="9">
        <v>-2226</v>
      </c>
      <c r="J20" s="9">
        <v>-1210</v>
      </c>
      <c r="K20" s="9">
        <v>-1193</v>
      </c>
      <c r="L20" s="9">
        <v>-636</v>
      </c>
      <c r="M20" s="9">
        <v>-1177</v>
      </c>
      <c r="N20" s="9">
        <v>-1110</v>
      </c>
      <c r="O20" s="9">
        <v>-287</v>
      </c>
      <c r="P20" s="9">
        <v>-877</v>
      </c>
      <c r="Q20" s="9">
        <v>-1309</v>
      </c>
      <c r="R20" s="9">
        <v>-716</v>
      </c>
      <c r="S20" s="9">
        <v>-879</v>
      </c>
      <c r="T20" s="260">
        <v>-789</v>
      </c>
      <c r="V20" s="249"/>
    </row>
    <row r="21" spans="1:22">
      <c r="A21" s="40" t="s">
        <v>43</v>
      </c>
      <c r="E21" s="89" t="s">
        <v>325</v>
      </c>
      <c r="F21" s="9">
        <v>48</v>
      </c>
      <c r="G21" s="9">
        <v>132</v>
      </c>
      <c r="H21" s="9">
        <v>9</v>
      </c>
      <c r="I21" s="9">
        <v>-2</v>
      </c>
      <c r="J21" s="9">
        <v>-1</v>
      </c>
      <c r="K21" s="9"/>
      <c r="L21" s="9"/>
      <c r="M21" s="9"/>
      <c r="N21" s="9"/>
      <c r="O21" s="9"/>
      <c r="P21" s="9"/>
      <c r="Q21" s="9"/>
      <c r="R21" s="9"/>
      <c r="S21" s="9"/>
      <c r="T21" s="260"/>
      <c r="V21" s="249"/>
    </row>
    <row r="22" spans="1:22">
      <c r="A22" s="40" t="s">
        <v>44</v>
      </c>
      <c r="B22" s="40" t="s">
        <v>46</v>
      </c>
      <c r="E22" s="90" t="s">
        <v>22</v>
      </c>
      <c r="F22" s="1">
        <v>4457</v>
      </c>
      <c r="G22" s="1">
        <v>3870</v>
      </c>
      <c r="H22" s="1">
        <v>5095</v>
      </c>
      <c r="I22" s="1">
        <v>4778</v>
      </c>
      <c r="J22" s="1">
        <v>3148</v>
      </c>
      <c r="K22" s="1">
        <v>3259</v>
      </c>
      <c r="L22" s="1">
        <v>-142</v>
      </c>
      <c r="M22" s="1">
        <v>2648</v>
      </c>
      <c r="N22" s="1">
        <v>2925</v>
      </c>
      <c r="O22" s="1">
        <v>366</v>
      </c>
      <c r="P22" s="1">
        <v>2607</v>
      </c>
      <c r="Q22" s="1">
        <v>3997</v>
      </c>
      <c r="R22" s="1">
        <v>2064</v>
      </c>
      <c r="S22" s="1">
        <v>2599</v>
      </c>
      <c r="T22" s="258">
        <v>2365</v>
      </c>
      <c r="V22" s="249"/>
    </row>
    <row r="23" spans="1:22">
      <c r="A23" s="40" t="s">
        <v>45</v>
      </c>
      <c r="E23" s="90"/>
      <c r="F23" s="1"/>
      <c r="G23" s="1"/>
      <c r="H23" s="1"/>
      <c r="I23" s="1"/>
      <c r="J23" s="1"/>
      <c r="K23" s="1"/>
      <c r="L23" s="1"/>
      <c r="M23" s="1"/>
      <c r="N23" s="1"/>
      <c r="O23" s="1"/>
      <c r="P23" s="1"/>
      <c r="Q23" s="1"/>
      <c r="R23" s="1"/>
      <c r="S23" s="1"/>
      <c r="T23" s="257"/>
      <c r="V23" s="249"/>
    </row>
    <row r="24" spans="1:22">
      <c r="A24" s="40" t="s">
        <v>43</v>
      </c>
      <c r="E24" s="55" t="s">
        <v>326</v>
      </c>
      <c r="F24" s="9"/>
      <c r="G24" s="9"/>
      <c r="H24" s="9"/>
      <c r="I24" s="9"/>
      <c r="J24" s="9"/>
      <c r="K24" s="9"/>
      <c r="L24" s="9"/>
      <c r="M24" s="9"/>
      <c r="N24" s="9">
        <v>248</v>
      </c>
      <c r="O24" s="9">
        <v>-403</v>
      </c>
      <c r="P24" s="9">
        <v>138</v>
      </c>
      <c r="Q24" s="9">
        <v>77</v>
      </c>
      <c r="R24" s="9">
        <v>-91</v>
      </c>
      <c r="S24" s="9">
        <v>23</v>
      </c>
      <c r="T24" s="260">
        <v>23</v>
      </c>
      <c r="V24" s="249"/>
    </row>
    <row r="25" spans="1:22">
      <c r="A25" s="40" t="s">
        <v>43</v>
      </c>
      <c r="E25" s="55" t="s">
        <v>327</v>
      </c>
      <c r="F25" s="9"/>
      <c r="G25" s="9"/>
      <c r="H25" s="9"/>
      <c r="I25" s="9"/>
      <c r="J25" s="9"/>
      <c r="K25" s="9"/>
      <c r="L25" s="9"/>
      <c r="M25" s="9"/>
      <c r="N25" s="9">
        <v>72</v>
      </c>
      <c r="O25" s="9">
        <v>21</v>
      </c>
      <c r="P25" s="9">
        <v>-112</v>
      </c>
      <c r="Q25" s="9">
        <v>-117</v>
      </c>
      <c r="R25" s="9">
        <v>111</v>
      </c>
      <c r="S25" s="9">
        <v>34</v>
      </c>
      <c r="T25" s="260">
        <v>34</v>
      </c>
      <c r="V25" s="249"/>
    </row>
    <row r="26" spans="1:22">
      <c r="A26" s="40" t="s">
        <v>43</v>
      </c>
      <c r="E26" s="55" t="s">
        <v>328</v>
      </c>
      <c r="F26" s="9"/>
      <c r="G26" s="9"/>
      <c r="H26" s="9"/>
      <c r="I26" s="9"/>
      <c r="J26" s="9"/>
      <c r="K26" s="9"/>
      <c r="L26" s="9"/>
      <c r="M26" s="9"/>
      <c r="N26" s="9">
        <v>528</v>
      </c>
      <c r="O26" s="9">
        <v>1589</v>
      </c>
      <c r="P26" s="9">
        <v>-264</v>
      </c>
      <c r="Q26" s="9">
        <v>-1108</v>
      </c>
      <c r="R26" s="9">
        <v>-223</v>
      </c>
      <c r="S26" s="9">
        <v>-1532</v>
      </c>
      <c r="T26" s="260">
        <v>-1532</v>
      </c>
      <c r="V26" s="249"/>
    </row>
    <row r="27" spans="1:22">
      <c r="A27" s="248" t="s">
        <v>43</v>
      </c>
      <c r="B27" s="248"/>
      <c r="C27" s="248"/>
      <c r="D27" s="248"/>
      <c r="E27" s="251" t="s">
        <v>614</v>
      </c>
      <c r="F27" s="9"/>
      <c r="G27" s="9"/>
      <c r="H27" s="9"/>
      <c r="I27" s="9"/>
      <c r="J27" s="9"/>
      <c r="K27" s="9"/>
      <c r="L27" s="9"/>
      <c r="M27" s="9"/>
      <c r="N27" s="9"/>
      <c r="O27" s="9"/>
      <c r="P27" s="9"/>
      <c r="Q27" s="9"/>
      <c r="R27" s="9"/>
      <c r="S27" s="9"/>
      <c r="T27" s="260">
        <v>-917</v>
      </c>
      <c r="V27" s="249"/>
    </row>
    <row r="28" spans="1:22">
      <c r="A28" s="40" t="s">
        <v>43</v>
      </c>
      <c r="E28" s="55" t="s">
        <v>23</v>
      </c>
      <c r="F28" s="9"/>
      <c r="G28" s="9"/>
      <c r="H28" s="9"/>
      <c r="I28" s="9"/>
      <c r="J28" s="9"/>
      <c r="K28" s="9"/>
      <c r="L28" s="9"/>
      <c r="M28" s="9"/>
      <c r="N28" s="9">
        <v>0</v>
      </c>
      <c r="O28" s="9">
        <v>0</v>
      </c>
      <c r="P28" s="9">
        <v>0</v>
      </c>
      <c r="Q28" s="9">
        <v>-30</v>
      </c>
      <c r="R28" s="9">
        <v>-104</v>
      </c>
      <c r="S28" s="9">
        <v>-2</v>
      </c>
      <c r="T28" s="260">
        <v>49</v>
      </c>
      <c r="V28" s="249"/>
    </row>
    <row r="29" spans="1:22">
      <c r="A29" s="40" t="s">
        <v>44</v>
      </c>
      <c r="E29" s="90" t="s">
        <v>329</v>
      </c>
      <c r="F29" s="1"/>
      <c r="G29" s="1"/>
      <c r="H29" s="1"/>
      <c r="I29" s="1"/>
      <c r="J29" s="1"/>
      <c r="K29" s="1"/>
      <c r="L29" s="1"/>
      <c r="M29" s="1"/>
      <c r="N29" s="1">
        <v>848</v>
      </c>
      <c r="O29" s="1">
        <v>1207</v>
      </c>
      <c r="P29" s="1">
        <v>-238</v>
      </c>
      <c r="Q29" s="1">
        <v>-1178</v>
      </c>
      <c r="R29" s="1">
        <v>-307</v>
      </c>
      <c r="S29" s="1">
        <v>-1477</v>
      </c>
      <c r="T29" s="257">
        <v>-2343</v>
      </c>
      <c r="V29" s="249"/>
    </row>
    <row r="30" spans="1:22">
      <c r="A30" s="40" t="s">
        <v>44</v>
      </c>
      <c r="B30" s="40" t="s">
        <v>46</v>
      </c>
      <c r="E30" s="90" t="s">
        <v>24</v>
      </c>
      <c r="F30" s="1"/>
      <c r="G30" s="1"/>
      <c r="H30" s="1"/>
      <c r="I30" s="1"/>
      <c r="J30" s="1"/>
      <c r="K30" s="1"/>
      <c r="L30" s="1"/>
      <c r="M30" s="1"/>
      <c r="N30" s="1">
        <v>3773</v>
      </c>
      <c r="O30" s="1">
        <v>1573</v>
      </c>
      <c r="P30" s="1">
        <v>2369</v>
      </c>
      <c r="Q30" s="1">
        <v>2819</v>
      </c>
      <c r="R30" s="1">
        <v>1757</v>
      </c>
      <c r="S30" s="1">
        <v>1122</v>
      </c>
      <c r="T30" s="257">
        <v>22</v>
      </c>
      <c r="V30" s="249"/>
    </row>
    <row r="31" spans="1:22">
      <c r="A31" s="40" t="s">
        <v>45</v>
      </c>
      <c r="E31" s="90"/>
      <c r="F31" s="1"/>
      <c r="G31" s="1"/>
      <c r="H31" s="1"/>
      <c r="I31" s="1"/>
      <c r="J31" s="1"/>
      <c r="K31" s="1"/>
      <c r="L31" s="1"/>
      <c r="M31" s="1"/>
      <c r="N31" s="1"/>
      <c r="O31" s="1"/>
      <c r="P31" s="1"/>
      <c r="Q31" s="1"/>
      <c r="R31" s="1"/>
      <c r="S31" s="1"/>
      <c r="T31" s="260"/>
      <c r="V31" s="249"/>
    </row>
    <row r="32" spans="1:22">
      <c r="A32" s="40" t="s">
        <v>43</v>
      </c>
      <c r="E32" s="55" t="s">
        <v>25</v>
      </c>
      <c r="F32" s="9"/>
      <c r="G32" s="9"/>
      <c r="H32" s="9"/>
      <c r="I32" s="9"/>
      <c r="J32" s="9"/>
      <c r="K32" s="9"/>
      <c r="L32" s="9"/>
      <c r="M32" s="9"/>
      <c r="N32" s="9"/>
      <c r="O32" s="9"/>
      <c r="P32" s="9"/>
      <c r="Q32" s="9"/>
      <c r="R32" s="9"/>
      <c r="S32" s="9"/>
      <c r="T32" s="260"/>
      <c r="V32" s="249"/>
    </row>
    <row r="33" spans="1:22">
      <c r="A33" s="40" t="s">
        <v>43</v>
      </c>
      <c r="E33" s="55" t="s">
        <v>26</v>
      </c>
      <c r="F33" s="9">
        <v>4409</v>
      </c>
      <c r="G33" s="9">
        <v>3738</v>
      </c>
      <c r="H33" s="9">
        <v>5086</v>
      </c>
      <c r="I33" s="9">
        <v>4780</v>
      </c>
      <c r="J33" s="9">
        <v>3149</v>
      </c>
      <c r="K33" s="9">
        <v>3259</v>
      </c>
      <c r="L33" s="9">
        <v>-142</v>
      </c>
      <c r="M33" s="9">
        <v>2648</v>
      </c>
      <c r="N33" s="9">
        <v>2925</v>
      </c>
      <c r="O33" s="9">
        <v>366</v>
      </c>
      <c r="P33" s="9">
        <v>2607</v>
      </c>
      <c r="Q33" s="9">
        <v>3997</v>
      </c>
      <c r="R33" s="9">
        <v>2064</v>
      </c>
      <c r="S33" s="9">
        <v>2596</v>
      </c>
      <c r="T33" s="260">
        <v>2362</v>
      </c>
      <c r="V33" s="249"/>
    </row>
    <row r="34" spans="1:22">
      <c r="A34" s="40" t="s">
        <v>43</v>
      </c>
      <c r="E34" s="55" t="s">
        <v>27</v>
      </c>
      <c r="F34" s="9">
        <v>48</v>
      </c>
      <c r="G34" s="9">
        <v>132</v>
      </c>
      <c r="H34" s="9">
        <v>9</v>
      </c>
      <c r="I34" s="9">
        <v>-2</v>
      </c>
      <c r="J34" s="9">
        <v>-1</v>
      </c>
      <c r="K34" s="9"/>
      <c r="L34" s="9"/>
      <c r="M34" s="9"/>
      <c r="N34" s="9" t="s">
        <v>36</v>
      </c>
      <c r="O34" s="9" t="s">
        <v>36</v>
      </c>
      <c r="P34" s="9" t="s">
        <v>36</v>
      </c>
      <c r="Q34" s="9" t="s">
        <v>36</v>
      </c>
      <c r="R34" s="9">
        <v>0</v>
      </c>
      <c r="S34" s="9">
        <v>3</v>
      </c>
      <c r="T34" s="260">
        <v>3</v>
      </c>
      <c r="V34" s="249"/>
    </row>
    <row r="35" spans="1:22">
      <c r="A35" s="40" t="s">
        <v>44</v>
      </c>
      <c r="E35" s="90" t="s">
        <v>28</v>
      </c>
      <c r="F35" s="1">
        <v>4457</v>
      </c>
      <c r="G35" s="1">
        <v>3870</v>
      </c>
      <c r="H35" s="1">
        <v>5095</v>
      </c>
      <c r="I35" s="1">
        <v>4778</v>
      </c>
      <c r="J35" s="1">
        <v>3148</v>
      </c>
      <c r="K35" s="1">
        <v>3259</v>
      </c>
      <c r="L35" s="1">
        <v>-142</v>
      </c>
      <c r="M35" s="1">
        <v>2648</v>
      </c>
      <c r="N35" s="1">
        <v>2925</v>
      </c>
      <c r="O35" s="1">
        <v>366</v>
      </c>
      <c r="P35" s="1">
        <v>2607</v>
      </c>
      <c r="Q35" s="1">
        <v>3997</v>
      </c>
      <c r="R35" s="1">
        <v>2064</v>
      </c>
      <c r="S35" s="1">
        <v>2599</v>
      </c>
      <c r="T35" s="258">
        <v>2365</v>
      </c>
      <c r="V35" s="249"/>
    </row>
    <row r="36" spans="1:22">
      <c r="A36" s="40" t="s">
        <v>45</v>
      </c>
      <c r="E36" s="55"/>
      <c r="F36" s="9"/>
      <c r="G36" s="9"/>
      <c r="H36" s="9"/>
      <c r="I36" s="9"/>
      <c r="J36" s="9"/>
      <c r="K36" s="9"/>
      <c r="L36" s="92"/>
      <c r="M36" s="9"/>
      <c r="N36" s="9"/>
      <c r="O36" s="9"/>
      <c r="P36" s="9"/>
      <c r="Q36" s="9"/>
      <c r="R36" s="9"/>
      <c r="S36" s="9"/>
      <c r="T36" s="260"/>
      <c r="V36" s="249"/>
    </row>
    <row r="37" spans="1:22">
      <c r="A37" s="40" t="s">
        <v>43</v>
      </c>
      <c r="E37" s="55" t="s">
        <v>29</v>
      </c>
      <c r="F37" s="9"/>
      <c r="G37" s="9"/>
      <c r="H37" s="9"/>
      <c r="I37" s="9"/>
      <c r="J37" s="9"/>
      <c r="K37" s="9"/>
      <c r="L37" s="92"/>
      <c r="M37" s="9"/>
      <c r="N37" s="9"/>
      <c r="O37" s="9"/>
      <c r="P37" s="9"/>
      <c r="Q37" s="9"/>
      <c r="R37" s="9"/>
      <c r="S37" s="9"/>
      <c r="T37" s="260"/>
      <c r="V37" s="249"/>
    </row>
    <row r="38" spans="1:22">
      <c r="A38" s="40" t="s">
        <v>43</v>
      </c>
      <c r="E38" s="55" t="s">
        <v>26</v>
      </c>
      <c r="F38" s="9"/>
      <c r="G38" s="9"/>
      <c r="H38" s="9"/>
      <c r="I38" s="9"/>
      <c r="J38" s="9"/>
      <c r="K38" s="9"/>
      <c r="L38" s="92"/>
      <c r="M38" s="9"/>
      <c r="N38" s="9">
        <v>3773</v>
      </c>
      <c r="O38" s="9">
        <v>1573</v>
      </c>
      <c r="P38" s="9">
        <v>2369</v>
      </c>
      <c r="Q38" s="9">
        <v>2819</v>
      </c>
      <c r="R38" s="9">
        <v>1752</v>
      </c>
      <c r="S38" s="9">
        <v>1126</v>
      </c>
      <c r="T38" s="260">
        <v>26</v>
      </c>
      <c r="V38" s="249"/>
    </row>
    <row r="39" spans="1:22">
      <c r="A39" s="40" t="s">
        <v>43</v>
      </c>
      <c r="E39" s="55" t="s">
        <v>30</v>
      </c>
      <c r="F39" s="55"/>
      <c r="G39" s="55"/>
      <c r="H39" s="55"/>
      <c r="I39" s="55"/>
      <c r="J39" s="9"/>
      <c r="K39" s="9"/>
      <c r="L39" s="92"/>
      <c r="M39" s="9"/>
      <c r="N39" s="9" t="s">
        <v>36</v>
      </c>
      <c r="O39" s="9" t="s">
        <v>36</v>
      </c>
      <c r="P39" s="9" t="s">
        <v>36</v>
      </c>
      <c r="Q39" s="9" t="s">
        <v>36</v>
      </c>
      <c r="R39" s="9">
        <v>5</v>
      </c>
      <c r="S39" s="9">
        <v>-4</v>
      </c>
      <c r="T39" s="260">
        <v>-4</v>
      </c>
      <c r="V39" s="249"/>
    </row>
    <row r="40" spans="1:22">
      <c r="A40" s="40" t="s">
        <v>44</v>
      </c>
      <c r="E40" s="90" t="s">
        <v>28</v>
      </c>
      <c r="F40" s="90"/>
      <c r="G40" s="90"/>
      <c r="H40" s="90"/>
      <c r="I40" s="90"/>
      <c r="J40" s="1"/>
      <c r="K40" s="1"/>
      <c r="L40" s="91"/>
      <c r="M40" s="1"/>
      <c r="N40" s="1">
        <v>3773</v>
      </c>
      <c r="O40" s="1">
        <v>1573</v>
      </c>
      <c r="P40" s="1">
        <v>2369</v>
      </c>
      <c r="Q40" s="1">
        <v>2819</v>
      </c>
      <c r="R40" s="1">
        <v>1757</v>
      </c>
      <c r="S40" s="1">
        <v>1122</v>
      </c>
      <c r="T40" s="258">
        <v>22</v>
      </c>
      <c r="V40" s="249"/>
    </row>
    <row r="41" spans="1:22">
      <c r="A41" s="40" t="s">
        <v>45</v>
      </c>
      <c r="E41" s="55"/>
      <c r="F41" s="55"/>
      <c r="G41" s="55"/>
      <c r="H41" s="55"/>
      <c r="I41" s="55"/>
      <c r="J41" s="9"/>
      <c r="K41" s="9"/>
      <c r="L41" s="92"/>
      <c r="M41" s="9"/>
      <c r="N41" s="9"/>
      <c r="O41" s="9"/>
      <c r="P41" s="9"/>
      <c r="Q41" s="9"/>
      <c r="R41" s="9"/>
      <c r="S41" s="9"/>
      <c r="T41" s="264"/>
      <c r="V41" s="249"/>
    </row>
    <row r="42" spans="1:22">
      <c r="A42" s="40" t="s">
        <v>43</v>
      </c>
      <c r="E42" s="55" t="s">
        <v>31</v>
      </c>
      <c r="F42" s="186">
        <v>12.4</v>
      </c>
      <c r="G42" s="55">
        <v>11.35</v>
      </c>
      <c r="H42" s="55">
        <v>15.58</v>
      </c>
      <c r="I42" s="55">
        <v>15.25</v>
      </c>
      <c r="J42" s="11">
        <v>10.55</v>
      </c>
      <c r="K42" s="11">
        <v>10.92</v>
      </c>
      <c r="L42" s="11">
        <v>-0.49</v>
      </c>
      <c r="M42" s="11">
        <v>9.17</v>
      </c>
      <c r="N42" s="11">
        <v>10.41</v>
      </c>
      <c r="O42" s="11">
        <v>1.29</v>
      </c>
      <c r="P42" s="11">
        <v>9.18</v>
      </c>
      <c r="Q42" s="11">
        <v>14.04</v>
      </c>
      <c r="R42" s="11">
        <v>7.25</v>
      </c>
      <c r="S42" s="11">
        <v>9.08</v>
      </c>
      <c r="T42" s="264">
        <v>8.26</v>
      </c>
      <c r="V42" s="249"/>
    </row>
    <row r="43" spans="1:22">
      <c r="A43" s="40" t="s">
        <v>43</v>
      </c>
      <c r="E43" s="55" t="s">
        <v>32</v>
      </c>
      <c r="F43" s="55"/>
      <c r="G43" s="55"/>
      <c r="H43" s="55"/>
      <c r="I43" s="55"/>
      <c r="J43" s="11"/>
      <c r="K43" s="11"/>
      <c r="L43" s="11"/>
      <c r="M43" s="11"/>
      <c r="N43" s="11">
        <v>10.33</v>
      </c>
      <c r="O43" s="11">
        <v>1.29</v>
      </c>
      <c r="P43" s="11">
        <v>9.16</v>
      </c>
      <c r="Q43" s="11">
        <v>13.97</v>
      </c>
      <c r="R43" s="11">
        <v>7.21</v>
      </c>
      <c r="S43" s="11">
        <v>9.06</v>
      </c>
      <c r="T43" s="264">
        <v>8.24</v>
      </c>
      <c r="V43" s="249"/>
    </row>
    <row r="44" spans="1:22">
      <c r="A44" s="40" t="s">
        <v>43</v>
      </c>
      <c r="E44" s="55" t="s">
        <v>33</v>
      </c>
      <c r="F44" s="12">
        <v>341.1</v>
      </c>
      <c r="G44" s="12">
        <v>329.6</v>
      </c>
      <c r="H44" s="12">
        <v>318.3</v>
      </c>
      <c r="I44" s="12">
        <v>307.10000000000002</v>
      </c>
      <c r="J44" s="12">
        <v>291.2</v>
      </c>
      <c r="K44" s="12">
        <v>293.10000000000002</v>
      </c>
      <c r="L44" s="12">
        <v>293.10000000000002</v>
      </c>
      <c r="M44" s="12">
        <v>278.89999999999998</v>
      </c>
      <c r="N44" s="12">
        <v>281.60000000000002</v>
      </c>
      <c r="O44" s="12">
        <v>283.60000000000002</v>
      </c>
      <c r="P44" s="12">
        <v>284.39999999999998</v>
      </c>
      <c r="Q44" s="12">
        <v>284.7</v>
      </c>
      <c r="R44" s="12">
        <v>284.7</v>
      </c>
      <c r="S44" s="12">
        <v>286.10000000000002</v>
      </c>
      <c r="T44" s="265">
        <v>286.10000000000002</v>
      </c>
      <c r="V44" s="249"/>
    </row>
    <row r="45" spans="1:22">
      <c r="A45" s="40" t="s">
        <v>43</v>
      </c>
      <c r="E45" s="55" t="s">
        <v>34</v>
      </c>
      <c r="F45" s="55">
        <v>359.1</v>
      </c>
      <c r="G45" s="55">
        <v>340.1</v>
      </c>
      <c r="H45" s="55">
        <v>327.10000000000002</v>
      </c>
      <c r="I45" s="55">
        <v>313.3</v>
      </c>
      <c r="J45" s="12">
        <v>298.3</v>
      </c>
      <c r="K45" s="12">
        <v>298.3</v>
      </c>
      <c r="L45" s="12">
        <v>291.39999999999998</v>
      </c>
      <c r="M45" s="12">
        <v>288.8</v>
      </c>
      <c r="N45" s="12">
        <v>281</v>
      </c>
      <c r="O45" s="12">
        <v>283.10000000000002</v>
      </c>
      <c r="P45" s="12">
        <v>284</v>
      </c>
      <c r="Q45" s="12">
        <v>284.60000000000002</v>
      </c>
      <c r="R45" s="12">
        <v>284.67</v>
      </c>
      <c r="S45" s="12">
        <v>285.89999999999998</v>
      </c>
      <c r="T45" s="265">
        <v>285.89999999999998</v>
      </c>
      <c r="V45" s="249"/>
    </row>
    <row r="46" spans="1:22">
      <c r="A46" s="40" t="s">
        <v>43</v>
      </c>
      <c r="E46" s="55" t="s">
        <v>35</v>
      </c>
      <c r="F46" s="55"/>
      <c r="G46" s="55"/>
      <c r="H46" s="55"/>
      <c r="I46" s="55"/>
      <c r="J46" s="12"/>
      <c r="K46" s="12"/>
      <c r="L46" s="12"/>
      <c r="M46" s="12"/>
      <c r="N46" s="12">
        <v>283.3</v>
      </c>
      <c r="O46" s="12">
        <v>283.2</v>
      </c>
      <c r="P46" s="12">
        <v>284.60000000000002</v>
      </c>
      <c r="Q46" s="12">
        <v>286</v>
      </c>
      <c r="R46" s="12">
        <v>286.10000000000002</v>
      </c>
      <c r="S46" s="12">
        <v>286.60000000000002</v>
      </c>
      <c r="T46" s="259">
        <v>286.60000000000002</v>
      </c>
      <c r="V46" s="249"/>
    </row>
    <row r="47" spans="1:22">
      <c r="A47" s="40" t="s">
        <v>45</v>
      </c>
      <c r="R47" s="12"/>
    </row>
    <row r="48" spans="1:22">
      <c r="A48" s="40" t="s">
        <v>85</v>
      </c>
      <c r="E48" s="40" t="s">
        <v>460</v>
      </c>
      <c r="F48" s="55"/>
      <c r="G48" s="55"/>
      <c r="H48" s="55"/>
      <c r="I48" s="55"/>
    </row>
  </sheetData>
  <phoneticPr fontId="0" type="noConversion"/>
  <pageMargins left="0.75" right="0.75" top="1" bottom="1" header="0.5" footer="0.5"/>
  <pageSetup paperSize="8" orientation="portrait"/>
  <headerFooter alignWithMargins="0"/>
  <colBreaks count="1" manualBreakCount="1">
    <brk id="9" min="2" max="47"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H129"/>
  <sheetViews>
    <sheetView view="pageBreakPreview" zoomScale="90" zoomScaleSheetLayoutView="90" workbookViewId="0">
      <pane xSplit="5" ySplit="6" topLeftCell="Z7" activePane="bottomRight" state="frozen"/>
      <selection pane="topRight"/>
      <selection pane="bottomLeft"/>
      <selection pane="bottomRight" sqref="A1:D1048576"/>
    </sheetView>
  </sheetViews>
  <sheetFormatPr baseColWidth="10" defaultColWidth="8.83203125" defaultRowHeight="12" x14ac:dyDescent="0"/>
  <cols>
    <col min="1" max="1" width="12.5" style="108" hidden="1" customWidth="1"/>
    <col min="2" max="2" width="8.6640625" style="108" hidden="1" customWidth="1"/>
    <col min="3" max="3" width="6.83203125" style="108" hidden="1" customWidth="1"/>
    <col min="4" max="4" width="24.5" style="108" hidden="1" customWidth="1"/>
    <col min="5" max="5" width="44" style="108" customWidth="1"/>
    <col min="6" max="15" width="11" style="108" hidden="1" customWidth="1"/>
    <col min="16" max="16" width="9.33203125" style="108" hidden="1" customWidth="1"/>
    <col min="17" max="17" width="10.5" style="108" hidden="1" customWidth="1"/>
    <col min="18" max="18" width="9.33203125" style="108" hidden="1" customWidth="1"/>
    <col min="19" max="25" width="0" style="108" hidden="1" customWidth="1"/>
    <col min="26" max="29" width="8.83203125" style="108"/>
    <col min="30" max="33" width="9" style="108" bestFit="1" customWidth="1"/>
    <col min="34" max="16384" width="8.83203125" style="108"/>
  </cols>
  <sheetData>
    <row r="1" spans="1:33" ht="23">
      <c r="A1" s="246">
        <v>41306</v>
      </c>
      <c r="B1" s="115" t="s">
        <v>175</v>
      </c>
      <c r="C1" s="116"/>
      <c r="D1" s="117" t="str">
        <f>Company</f>
        <v>AB Electrolux</v>
      </c>
      <c r="E1" s="117" t="str">
        <f>Company</f>
        <v>AB Electrolux</v>
      </c>
    </row>
    <row r="2" spans="1:33" ht="15.75" customHeight="1">
      <c r="A2" s="118"/>
      <c r="B2" s="115" t="s">
        <v>177</v>
      </c>
      <c r="C2" s="116"/>
      <c r="D2" s="119">
        <f>A1</f>
        <v>41306</v>
      </c>
      <c r="E2" s="120">
        <f>A1</f>
        <v>41306</v>
      </c>
    </row>
    <row r="3" spans="1:33" ht="17.25" customHeight="1">
      <c r="A3" s="118"/>
      <c r="B3" s="115" t="s">
        <v>178</v>
      </c>
      <c r="C3" s="116" t="s">
        <v>179</v>
      </c>
      <c r="D3" s="121" t="s">
        <v>180</v>
      </c>
      <c r="E3" s="121" t="s">
        <v>181</v>
      </c>
    </row>
    <row r="4" spans="1:33" ht="16.5" customHeight="1">
      <c r="A4" s="40" t="s">
        <v>41</v>
      </c>
      <c r="B4" s="115" t="s">
        <v>182</v>
      </c>
      <c r="C4" s="40"/>
      <c r="D4" s="34" t="s">
        <v>461</v>
      </c>
      <c r="E4" s="34" t="s">
        <v>461</v>
      </c>
    </row>
    <row r="5" spans="1:33" ht="16.5" customHeight="1">
      <c r="A5" s="40"/>
      <c r="B5" s="115" t="s">
        <v>184</v>
      </c>
      <c r="C5" s="122" t="s">
        <v>339</v>
      </c>
      <c r="D5" s="34"/>
      <c r="E5" s="34"/>
      <c r="AD5" s="272" t="s">
        <v>619</v>
      </c>
      <c r="AE5" s="272" t="s">
        <v>619</v>
      </c>
      <c r="AF5" s="272" t="s">
        <v>619</v>
      </c>
      <c r="AG5" s="272" t="s">
        <v>619</v>
      </c>
    </row>
    <row r="6" spans="1:33" ht="17.25" customHeight="1">
      <c r="A6" s="108" t="s">
        <v>42</v>
      </c>
      <c r="B6" s="115" t="s">
        <v>183</v>
      </c>
      <c r="C6" s="122" t="s">
        <v>339</v>
      </c>
      <c r="D6" s="116"/>
      <c r="E6" s="34" t="s">
        <v>38</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123" t="s">
        <v>570</v>
      </c>
      <c r="Y6" s="238" t="s">
        <v>574</v>
      </c>
      <c r="Z6" s="238" t="s">
        <v>585</v>
      </c>
      <c r="AA6" s="238" t="s">
        <v>591</v>
      </c>
      <c r="AB6" s="238" t="s">
        <v>596</v>
      </c>
      <c r="AC6" s="238" t="s">
        <v>600</v>
      </c>
      <c r="AD6" s="254" t="s">
        <v>585</v>
      </c>
      <c r="AE6" s="254" t="s">
        <v>591</v>
      </c>
      <c r="AF6" s="254" t="s">
        <v>596</v>
      </c>
      <c r="AG6" s="254" t="s">
        <v>600</v>
      </c>
    </row>
    <row r="7" spans="1:33" ht="21" customHeight="1">
      <c r="A7" s="108" t="s">
        <v>43</v>
      </c>
      <c r="E7" s="108" t="s">
        <v>37</v>
      </c>
      <c r="AD7" s="255"/>
      <c r="AE7" s="255"/>
      <c r="AF7" s="255"/>
      <c r="AG7" s="255"/>
    </row>
    <row r="8" spans="1:33">
      <c r="A8" s="108" t="s">
        <v>44</v>
      </c>
      <c r="B8" s="108" t="s">
        <v>341</v>
      </c>
      <c r="E8" s="88"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257">
        <v>25875</v>
      </c>
      <c r="AE8" s="257">
        <v>27763</v>
      </c>
      <c r="AF8" s="257">
        <v>27171</v>
      </c>
      <c r="AG8" s="257">
        <v>29185</v>
      </c>
    </row>
    <row r="9" spans="1:33">
      <c r="A9" s="108" t="s">
        <v>43</v>
      </c>
      <c r="B9" s="108" t="s">
        <v>46</v>
      </c>
      <c r="E9" s="12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-21047</v>
      </c>
      <c r="AA9" s="2">
        <v>-22358</v>
      </c>
      <c r="AB9" s="2">
        <v>-21386</v>
      </c>
      <c r="AC9" s="2">
        <v>-22950</v>
      </c>
      <c r="AD9" s="256">
        <v>-21057</v>
      </c>
      <c r="AE9" s="256">
        <v>-22378</v>
      </c>
      <c r="AF9" s="256">
        <v>-21402</v>
      </c>
      <c r="AG9" s="256">
        <v>-22970</v>
      </c>
    </row>
    <row r="10" spans="1:33">
      <c r="A10" s="108" t="s">
        <v>44</v>
      </c>
      <c r="B10" s="108" t="s">
        <v>46</v>
      </c>
      <c r="E10" s="88"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4828</v>
      </c>
      <c r="AA10" s="1">
        <v>5405</v>
      </c>
      <c r="AB10" s="1">
        <v>5785</v>
      </c>
      <c r="AC10" s="1">
        <v>6235</v>
      </c>
      <c r="AD10" s="257">
        <v>4818</v>
      </c>
      <c r="AE10" s="257">
        <v>5385</v>
      </c>
      <c r="AF10" s="257">
        <v>5769</v>
      </c>
      <c r="AG10" s="257">
        <v>6215</v>
      </c>
    </row>
    <row r="11" spans="1:33">
      <c r="A11" s="108" t="s">
        <v>43</v>
      </c>
      <c r="B11" s="108" t="s">
        <v>46</v>
      </c>
      <c r="E11" s="12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-2616</v>
      </c>
      <c r="AA11" s="2">
        <v>-2996</v>
      </c>
      <c r="AB11" s="2">
        <v>-2799</v>
      </c>
      <c r="AC11" s="2">
        <v>-3214</v>
      </c>
      <c r="AD11" s="256">
        <v>-2628</v>
      </c>
      <c r="AE11" s="256">
        <v>-3019</v>
      </c>
      <c r="AF11" s="256">
        <v>-2799</v>
      </c>
      <c r="AG11" s="256">
        <v>-3227</v>
      </c>
    </row>
    <row r="12" spans="1:33">
      <c r="A12" s="108" t="s">
        <v>43</v>
      </c>
      <c r="B12" s="108" t="s">
        <v>46</v>
      </c>
      <c r="E12" s="12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-1270</v>
      </c>
      <c r="AA12" s="2">
        <v>-1316</v>
      </c>
      <c r="AB12" s="2">
        <v>-1522</v>
      </c>
      <c r="AC12" s="2">
        <v>-1397</v>
      </c>
      <c r="AD12" s="256">
        <v>-1284</v>
      </c>
      <c r="AE12" s="256">
        <v>-1311</v>
      </c>
      <c r="AF12" s="256">
        <v>-1544</v>
      </c>
      <c r="AG12" s="256">
        <v>-1402</v>
      </c>
    </row>
    <row r="13" spans="1:33">
      <c r="A13" s="108" t="s">
        <v>43</v>
      </c>
      <c r="B13" s="108" t="s">
        <v>46</v>
      </c>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56">
        <v>1</v>
      </c>
      <c r="AE13" s="256">
        <v>57</v>
      </c>
      <c r="AF13" s="256">
        <v>-3</v>
      </c>
      <c r="AG13" s="256">
        <v>4</v>
      </c>
    </row>
    <row r="14" spans="1:33">
      <c r="A14" s="108" t="s">
        <v>43</v>
      </c>
      <c r="B14" s="108" t="s">
        <v>46</v>
      </c>
      <c r="E14" s="29" t="s">
        <v>16</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56">
        <v>0</v>
      </c>
      <c r="AE14" s="256">
        <v>0</v>
      </c>
      <c r="AF14" s="256">
        <v>0</v>
      </c>
      <c r="AG14" s="256">
        <v>-1032</v>
      </c>
    </row>
    <row r="15" spans="1:33">
      <c r="A15" s="108" t="s">
        <v>44</v>
      </c>
      <c r="B15" s="108" t="s">
        <v>46</v>
      </c>
      <c r="E15" s="90"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943</v>
      </c>
      <c r="AA15" s="1">
        <v>1150</v>
      </c>
      <c r="AB15" s="1">
        <v>1461</v>
      </c>
      <c r="AC15" s="1">
        <v>596</v>
      </c>
      <c r="AD15" s="257">
        <v>907</v>
      </c>
      <c r="AE15" s="257">
        <v>1112</v>
      </c>
      <c r="AF15" s="257">
        <v>1423</v>
      </c>
      <c r="AG15" s="257">
        <v>558</v>
      </c>
    </row>
    <row r="16" spans="1:33">
      <c r="A16" s="108" t="s">
        <v>43</v>
      </c>
      <c r="B16" s="108" t="s">
        <v>46</v>
      </c>
      <c r="C16" s="108" t="s">
        <v>393</v>
      </c>
      <c r="E16" s="29" t="s">
        <v>145</v>
      </c>
      <c r="F16" s="3">
        <v>3.0365022061772962</v>
      </c>
      <c r="G16" s="3">
        <v>3.4516191584254412</v>
      </c>
      <c r="H16" s="3">
        <v>4.3679381208766213</v>
      </c>
      <c r="I16" s="3">
        <v>6.0630177621821071</v>
      </c>
      <c r="J16" s="3">
        <v>-2.0667135121729425E-2</v>
      </c>
      <c r="K16" s="3">
        <v>0.99269160120373634</v>
      </c>
      <c r="L16" s="3">
        <v>4.8806406315230175</v>
      </c>
      <c r="M16" s="3">
        <v>-1.2106199630185257</v>
      </c>
      <c r="N16" s="3">
        <v>-1.4950809512743048</v>
      </c>
      <c r="O16" s="3">
        <v>3.8279601193508475</v>
      </c>
      <c r="P16" s="3">
        <v>8.2919940616287082</v>
      </c>
      <c r="Q16" s="3">
        <v>2.8530923267765371</v>
      </c>
      <c r="R16" s="3">
        <v>4.8979429435403654</v>
      </c>
      <c r="S16" s="3">
        <v>4.6501409688403941</v>
      </c>
      <c r="T16" s="3">
        <v>7.5096862417382058</v>
      </c>
      <c r="U16" s="3">
        <v>3.4547829873711717</v>
      </c>
      <c r="V16" s="3">
        <v>2.9697900665642605</v>
      </c>
      <c r="W16" s="3">
        <v>3.085780557511494</v>
      </c>
      <c r="X16" s="3">
        <v>4.1481481481481479</v>
      </c>
      <c r="Y16" s="3">
        <v>1.8047869152948641</v>
      </c>
      <c r="Z16" s="3">
        <v>3.6444444444444448</v>
      </c>
      <c r="AA16" s="3">
        <v>4.1422036523430465</v>
      </c>
      <c r="AB16" s="3">
        <v>5.3770564204482723</v>
      </c>
      <c r="AC16" s="3">
        <v>2.0421449374678771</v>
      </c>
      <c r="AD16" s="273">
        <v>3.5053140096618356</v>
      </c>
      <c r="AE16" s="273">
        <v>4.0053308360047541</v>
      </c>
      <c r="AF16" s="273">
        <v>5.2372014279930807</v>
      </c>
      <c r="AG16" s="273">
        <v>1.9119410656158984</v>
      </c>
    </row>
    <row r="17" spans="1:33">
      <c r="A17" s="108" t="s">
        <v>43</v>
      </c>
      <c r="B17" s="108" t="s">
        <v>46</v>
      </c>
      <c r="E17" s="29" t="s">
        <v>19</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-151</v>
      </c>
      <c r="AA17" s="2">
        <v>-157</v>
      </c>
      <c r="AB17" s="2">
        <v>-210</v>
      </c>
      <c r="AC17" s="2">
        <v>-154</v>
      </c>
      <c r="AD17" s="256">
        <v>-195</v>
      </c>
      <c r="AE17" s="256">
        <v>-202</v>
      </c>
      <c r="AF17" s="256">
        <v>-253</v>
      </c>
      <c r="AG17" s="256">
        <v>-196</v>
      </c>
    </row>
    <row r="18" spans="1:33">
      <c r="A18" s="108" t="s">
        <v>44</v>
      </c>
      <c r="B18" s="108" t="s">
        <v>46</v>
      </c>
      <c r="E18" s="88" t="s">
        <v>20</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792</v>
      </c>
      <c r="AA18" s="1">
        <v>993</v>
      </c>
      <c r="AB18" s="1">
        <v>1251</v>
      </c>
      <c r="AC18" s="1">
        <v>442</v>
      </c>
      <c r="AD18" s="257">
        <v>712</v>
      </c>
      <c r="AE18" s="257">
        <v>910</v>
      </c>
      <c r="AF18" s="257">
        <v>1170</v>
      </c>
      <c r="AG18" s="257">
        <v>362</v>
      </c>
    </row>
    <row r="19" spans="1:33">
      <c r="A19" s="108" t="s">
        <v>43</v>
      </c>
      <c r="B19" s="108" t="s">
        <v>46</v>
      </c>
      <c r="C19" s="108" t="s">
        <v>393</v>
      </c>
      <c r="E19" s="29" t="s">
        <v>466</v>
      </c>
      <c r="F19" s="3">
        <v>2.6875250701965503</v>
      </c>
      <c r="G19" s="3">
        <v>2.916424277680822</v>
      </c>
      <c r="H19" s="3">
        <v>3.9319026313793888</v>
      </c>
      <c r="I19" s="3">
        <v>5.7012625257750607</v>
      </c>
      <c r="J19" s="3">
        <v>-0.61588062662753695</v>
      </c>
      <c r="K19" s="3">
        <v>0.54715285105717748</v>
      </c>
      <c r="L19" s="3">
        <v>4.5238908497476187</v>
      </c>
      <c r="M19" s="3">
        <v>-1.8490737187314656</v>
      </c>
      <c r="N19" s="3">
        <v>-1.9095204895809126</v>
      </c>
      <c r="O19" s="3">
        <v>3.3913106760788883</v>
      </c>
      <c r="P19" s="3">
        <v>8.1254299887750285</v>
      </c>
      <c r="Q19" s="3">
        <v>2.8389154704944177</v>
      </c>
      <c r="R19" s="3">
        <v>4.8183662913301237</v>
      </c>
      <c r="S19" s="3">
        <v>4.6464794405184726</v>
      </c>
      <c r="T19" s="3">
        <v>7.220998252677961</v>
      </c>
      <c r="U19" s="3">
        <v>3.3568006967629556</v>
      </c>
      <c r="V19" s="3">
        <v>2.7180406212664274</v>
      </c>
      <c r="W19" s="3">
        <v>2.8828231785610736</v>
      </c>
      <c r="X19" s="3">
        <v>4.3625730994152043</v>
      </c>
      <c r="Y19" s="3">
        <v>1.1561916176107723</v>
      </c>
      <c r="Z19" s="3">
        <v>3.0608695652173914</v>
      </c>
      <c r="AA19" s="3">
        <v>3.5767028058927348</v>
      </c>
      <c r="AB19" s="3">
        <v>4.6041735674064261</v>
      </c>
      <c r="AC19" s="3">
        <v>1.5144766146993318</v>
      </c>
      <c r="AD19" s="273">
        <v>2.7516908212560387</v>
      </c>
      <c r="AE19" s="273">
        <v>3.2777437596801495</v>
      </c>
      <c r="AF19" s="273">
        <v>4.306061609804571</v>
      </c>
      <c r="AG19" s="273">
        <v>1.2403632002741134</v>
      </c>
    </row>
    <row r="20" spans="1:33">
      <c r="A20" s="108" t="s">
        <v>43</v>
      </c>
      <c r="B20" s="108" t="s">
        <v>46</v>
      </c>
      <c r="E20" s="29" t="s">
        <v>21</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-233</v>
      </c>
      <c r="AA20" s="2">
        <v>-230</v>
      </c>
      <c r="AB20" s="2">
        <v>-266</v>
      </c>
      <c r="AC20" s="2">
        <v>-150</v>
      </c>
      <c r="AD20" s="256">
        <v>-213</v>
      </c>
      <c r="AE20" s="256">
        <v>-209</v>
      </c>
      <c r="AF20" s="256">
        <v>-247</v>
      </c>
      <c r="AG20" s="256">
        <v>-120</v>
      </c>
    </row>
    <row r="21" spans="1:33">
      <c r="A21" s="108" t="s">
        <v>44</v>
      </c>
      <c r="B21" s="108" t="s">
        <v>46</v>
      </c>
      <c r="E21" s="90" t="s">
        <v>22</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559</v>
      </c>
      <c r="AA21" s="1">
        <v>763</v>
      </c>
      <c r="AB21" s="1">
        <v>985</v>
      </c>
      <c r="AC21" s="1">
        <v>292</v>
      </c>
      <c r="AD21" s="257">
        <v>499</v>
      </c>
      <c r="AE21" s="257">
        <v>701</v>
      </c>
      <c r="AF21" s="257">
        <v>923</v>
      </c>
      <c r="AG21" s="257">
        <v>242</v>
      </c>
    </row>
    <row r="22" spans="1:33">
      <c r="A22" s="108" t="s">
        <v>45</v>
      </c>
      <c r="E22" s="90"/>
      <c r="F22" s="1"/>
      <c r="G22" s="1"/>
      <c r="H22" s="1"/>
      <c r="I22" s="1"/>
      <c r="J22" s="1"/>
      <c r="K22" s="1"/>
      <c r="L22" s="1"/>
      <c r="M22" s="1"/>
      <c r="N22" s="1"/>
      <c r="O22" s="1"/>
      <c r="P22" s="1"/>
      <c r="Q22" s="1"/>
      <c r="R22" s="1"/>
      <c r="S22" s="1"/>
      <c r="T22" s="1"/>
      <c r="U22" s="1"/>
      <c r="V22" s="1"/>
      <c r="W22" s="1"/>
      <c r="X22" s="1"/>
      <c r="Y22" s="1"/>
      <c r="Z22" s="1"/>
      <c r="AA22" s="1"/>
      <c r="AB22" s="1"/>
      <c r="AC22" s="1"/>
      <c r="AD22" s="257"/>
      <c r="AE22" s="257"/>
      <c r="AF22" s="257"/>
      <c r="AG22" s="257"/>
    </row>
    <row r="23" spans="1:33">
      <c r="A23" s="108" t="s">
        <v>43</v>
      </c>
      <c r="E23" s="29" t="s">
        <v>156</v>
      </c>
      <c r="F23" s="2">
        <v>21</v>
      </c>
      <c r="G23" s="2">
        <v>17</v>
      </c>
      <c r="H23" s="2">
        <v>-30</v>
      </c>
      <c r="I23" s="2">
        <v>240</v>
      </c>
      <c r="J23" s="2">
        <v>-324</v>
      </c>
      <c r="K23" s="2">
        <v>-33</v>
      </c>
      <c r="L23" s="2">
        <v>-35</v>
      </c>
      <c r="M23" s="2">
        <v>-11</v>
      </c>
      <c r="N23" s="2">
        <v>-16</v>
      </c>
      <c r="O23" s="2">
        <v>90</v>
      </c>
      <c r="P23" s="2">
        <v>55</v>
      </c>
      <c r="Q23" s="2">
        <v>9</v>
      </c>
      <c r="R23" s="2">
        <v>28</v>
      </c>
      <c r="S23" s="2">
        <v>1</v>
      </c>
      <c r="T23" s="2">
        <v>111</v>
      </c>
      <c r="U23" s="2">
        <v>-63</v>
      </c>
      <c r="V23" s="2">
        <v>-58</v>
      </c>
      <c r="W23" s="2">
        <v>6</v>
      </c>
      <c r="X23" s="2">
        <v>-26</v>
      </c>
      <c r="Y23" s="2">
        <v>-13</v>
      </c>
      <c r="Z23" s="2">
        <v>-2</v>
      </c>
      <c r="AA23" s="2">
        <v>-12</v>
      </c>
      <c r="AB23" s="2">
        <v>5</v>
      </c>
      <c r="AC23" s="2">
        <v>32</v>
      </c>
      <c r="AD23" s="256">
        <v>-2</v>
      </c>
      <c r="AE23" s="256">
        <v>-12</v>
      </c>
      <c r="AF23" s="256">
        <v>5</v>
      </c>
      <c r="AG23" s="256">
        <v>32</v>
      </c>
    </row>
    <row r="24" spans="1:33">
      <c r="A24" s="108" t="s">
        <v>43</v>
      </c>
      <c r="E24" s="29" t="s">
        <v>157</v>
      </c>
      <c r="F24" s="2">
        <v>18</v>
      </c>
      <c r="G24" s="2">
        <v>-18</v>
      </c>
      <c r="H24" s="2">
        <v>5</v>
      </c>
      <c r="I24" s="2">
        <v>67</v>
      </c>
      <c r="J24" s="2">
        <v>-47</v>
      </c>
      <c r="K24" s="2">
        <v>17</v>
      </c>
      <c r="L24" s="2">
        <v>83</v>
      </c>
      <c r="M24" s="2">
        <v>-32</v>
      </c>
      <c r="N24" s="2">
        <v>-220</v>
      </c>
      <c r="O24" s="2">
        <v>53</v>
      </c>
      <c r="P24" s="2">
        <v>14</v>
      </c>
      <c r="Q24" s="2">
        <v>41</v>
      </c>
      <c r="R24" s="2">
        <v>-36</v>
      </c>
      <c r="S24" s="2">
        <v>-63</v>
      </c>
      <c r="T24" s="2">
        <v>-41</v>
      </c>
      <c r="U24" s="2">
        <v>23</v>
      </c>
      <c r="V24" s="2">
        <v>89</v>
      </c>
      <c r="W24" s="2">
        <v>-40</v>
      </c>
      <c r="X24" s="2">
        <v>90</v>
      </c>
      <c r="Y24" s="2">
        <v>-28</v>
      </c>
      <c r="Z24" s="2">
        <v>3</v>
      </c>
      <c r="AA24" s="2">
        <v>-6</v>
      </c>
      <c r="AB24" s="2">
        <v>0</v>
      </c>
      <c r="AC24" s="2">
        <v>37</v>
      </c>
      <c r="AD24" s="256">
        <v>3</v>
      </c>
      <c r="AE24" s="256">
        <v>-6</v>
      </c>
      <c r="AF24" s="256">
        <v>0</v>
      </c>
      <c r="AG24" s="256">
        <v>37</v>
      </c>
    </row>
    <row r="25" spans="1:33">
      <c r="A25" s="108" t="s">
        <v>43</v>
      </c>
      <c r="E25" s="29" t="s">
        <v>158</v>
      </c>
      <c r="F25" s="2">
        <v>719</v>
      </c>
      <c r="G25" s="2">
        <v>-42</v>
      </c>
      <c r="H25" s="2">
        <v>-391</v>
      </c>
      <c r="I25" s="2">
        <v>242</v>
      </c>
      <c r="J25" s="2">
        <v>-741</v>
      </c>
      <c r="K25" s="2">
        <v>675</v>
      </c>
      <c r="L25" s="2">
        <v>755</v>
      </c>
      <c r="M25" s="2">
        <v>900</v>
      </c>
      <c r="N25" s="2">
        <v>462</v>
      </c>
      <c r="O25" s="2">
        <v>123</v>
      </c>
      <c r="P25" s="2">
        <v>-1479</v>
      </c>
      <c r="Q25" s="2">
        <v>630</v>
      </c>
      <c r="R25" s="2">
        <v>-323</v>
      </c>
      <c r="S25" s="2">
        <v>413</v>
      </c>
      <c r="T25" s="2">
        <v>-1388</v>
      </c>
      <c r="U25" s="2">
        <v>190</v>
      </c>
      <c r="V25" s="2">
        <v>-865</v>
      </c>
      <c r="W25" s="2">
        <v>593</v>
      </c>
      <c r="X25" s="2">
        <v>217</v>
      </c>
      <c r="Y25" s="2">
        <v>-168</v>
      </c>
      <c r="Z25" s="2">
        <v>-469</v>
      </c>
      <c r="AA25" s="2">
        <v>539</v>
      </c>
      <c r="AB25" s="2">
        <v>-1531</v>
      </c>
      <c r="AC25" s="2">
        <v>-71</v>
      </c>
      <c r="AD25" s="256">
        <v>-469</v>
      </c>
      <c r="AE25" s="256">
        <v>539</v>
      </c>
      <c r="AF25" s="256">
        <v>-1531</v>
      </c>
      <c r="AG25" s="256">
        <v>-71</v>
      </c>
    </row>
    <row r="26" spans="1:33">
      <c r="E26" s="251" t="s">
        <v>614</v>
      </c>
      <c r="F26" s="2"/>
      <c r="G26" s="2"/>
      <c r="H26" s="2"/>
      <c r="I26" s="2"/>
      <c r="J26" s="2"/>
      <c r="K26" s="2"/>
      <c r="L26" s="2"/>
      <c r="M26" s="2"/>
      <c r="N26" s="2"/>
      <c r="O26" s="2"/>
      <c r="P26" s="2"/>
      <c r="Q26" s="2"/>
      <c r="R26" s="2"/>
      <c r="S26" s="2"/>
      <c r="T26" s="2"/>
      <c r="U26" s="2"/>
      <c r="V26" s="2"/>
      <c r="W26" s="2"/>
      <c r="X26" s="2"/>
      <c r="Y26" s="2"/>
      <c r="Z26" s="2"/>
      <c r="AA26" s="2"/>
      <c r="AB26" s="2"/>
      <c r="AC26" s="2"/>
      <c r="AD26" s="256">
        <v>1016</v>
      </c>
      <c r="AE26" s="256">
        <v>-1015</v>
      </c>
      <c r="AF26" s="256">
        <v>-265</v>
      </c>
      <c r="AG26" s="256">
        <v>-653</v>
      </c>
    </row>
    <row r="27" spans="1:33">
      <c r="A27" s="108" t="s">
        <v>43</v>
      </c>
      <c r="E27" s="29" t="s">
        <v>23</v>
      </c>
      <c r="F27" s="2">
        <v>0</v>
      </c>
      <c r="G27" s="2">
        <v>0</v>
      </c>
      <c r="H27" s="2">
        <v>0</v>
      </c>
      <c r="I27" s="2">
        <v>0</v>
      </c>
      <c r="J27" s="2">
        <v>0</v>
      </c>
      <c r="K27" s="2">
        <v>0</v>
      </c>
      <c r="L27" s="2">
        <f>+L68-K68</f>
        <v>0</v>
      </c>
      <c r="M27" s="2">
        <f>+M68-L68</f>
        <v>0</v>
      </c>
      <c r="N27" s="2">
        <v>0</v>
      </c>
      <c r="O27" s="2">
        <v>0</v>
      </c>
      <c r="P27" s="2"/>
      <c r="Q27" s="2" t="s">
        <v>36</v>
      </c>
      <c r="R27" s="2">
        <v>-18</v>
      </c>
      <c r="S27" s="2">
        <v>13</v>
      </c>
      <c r="T27" s="2">
        <v>-58</v>
      </c>
      <c r="U27" s="2">
        <v>33</v>
      </c>
      <c r="V27" s="2">
        <v>-62</v>
      </c>
      <c r="W27" s="2">
        <v>20</v>
      </c>
      <c r="X27" s="2">
        <v>-56</v>
      </c>
      <c r="Y27" s="2">
        <v>-6</v>
      </c>
      <c r="Z27" s="2">
        <v>2</v>
      </c>
      <c r="AA27" s="2">
        <v>-1</v>
      </c>
      <c r="AB27" s="2">
        <v>2</v>
      </c>
      <c r="AC27" s="2">
        <v>-5</v>
      </c>
      <c r="AD27" s="256">
        <v>-186</v>
      </c>
      <c r="AE27" s="256">
        <v>198</v>
      </c>
      <c r="AF27" s="256">
        <v>52</v>
      </c>
      <c r="AG27" s="256">
        <v>-15</v>
      </c>
    </row>
    <row r="28" spans="1:33">
      <c r="A28" s="108" t="s">
        <v>44</v>
      </c>
      <c r="B28" s="108" t="s">
        <v>46</v>
      </c>
      <c r="E28" s="90" t="s">
        <v>159</v>
      </c>
      <c r="F28" s="1">
        <v>758</v>
      </c>
      <c r="G28" s="1">
        <v>-43</v>
      </c>
      <c r="H28" s="1">
        <v>-416</v>
      </c>
      <c r="I28" s="1">
        <v>549</v>
      </c>
      <c r="J28" s="1">
        <v>-1112</v>
      </c>
      <c r="K28" s="1">
        <v>659</v>
      </c>
      <c r="L28" s="1">
        <v>803</v>
      </c>
      <c r="M28" s="1">
        <v>857</v>
      </c>
      <c r="N28" s="1">
        <v>226</v>
      </c>
      <c r="O28" s="1">
        <v>266</v>
      </c>
      <c r="P28" s="1">
        <v>-1410</v>
      </c>
      <c r="Q28" s="1">
        <v>680</v>
      </c>
      <c r="R28" s="1">
        <v>-349</v>
      </c>
      <c r="S28" s="1">
        <v>364</v>
      </c>
      <c r="T28" s="1">
        <v>-1376</v>
      </c>
      <c r="U28" s="1">
        <v>183</v>
      </c>
      <c r="V28" s="1">
        <v>-896</v>
      </c>
      <c r="W28" s="1">
        <v>579</v>
      </c>
      <c r="X28" s="1">
        <v>225</v>
      </c>
      <c r="Y28" s="1">
        <v>-215</v>
      </c>
      <c r="Z28" s="1">
        <v>-466</v>
      </c>
      <c r="AA28" s="1">
        <v>520</v>
      </c>
      <c r="AB28" s="1">
        <v>-1524</v>
      </c>
      <c r="AC28" s="1">
        <v>-7</v>
      </c>
      <c r="AD28" s="257">
        <v>362</v>
      </c>
      <c r="AE28" s="257">
        <v>-296</v>
      </c>
      <c r="AF28" s="257">
        <v>-1739</v>
      </c>
      <c r="AG28" s="257">
        <v>-670</v>
      </c>
    </row>
    <row r="29" spans="1:33">
      <c r="A29" s="108" t="s">
        <v>44</v>
      </c>
      <c r="B29" s="108" t="s">
        <v>46</v>
      </c>
      <c r="E29" s="90" t="s">
        <v>24</v>
      </c>
      <c r="F29" s="1">
        <v>1250</v>
      </c>
      <c r="G29" s="1">
        <v>502</v>
      </c>
      <c r="H29" s="1">
        <v>346</v>
      </c>
      <c r="I29" s="1">
        <v>1675</v>
      </c>
      <c r="J29" s="1">
        <v>-1218</v>
      </c>
      <c r="K29" s="1">
        <v>758</v>
      </c>
      <c r="L29" s="1">
        <v>1650</v>
      </c>
      <c r="M29" s="1">
        <v>383</v>
      </c>
      <c r="N29" s="1">
        <v>-120</v>
      </c>
      <c r="O29" s="1">
        <v>924</v>
      </c>
      <c r="P29" s="1">
        <v>221</v>
      </c>
      <c r="Q29" s="1">
        <v>1344</v>
      </c>
      <c r="R29" s="1">
        <v>562</v>
      </c>
      <c r="S29" s="1">
        <v>1392</v>
      </c>
      <c r="T29" s="1">
        <v>5</v>
      </c>
      <c r="U29" s="1">
        <v>860</v>
      </c>
      <c r="V29" s="1">
        <v>-439</v>
      </c>
      <c r="W29" s="1">
        <v>1140</v>
      </c>
      <c r="X29" s="1">
        <v>1050</v>
      </c>
      <c r="Y29" s="1">
        <v>6</v>
      </c>
      <c r="Z29" s="1">
        <v>93</v>
      </c>
      <c r="AA29" s="1">
        <v>1283</v>
      </c>
      <c r="AB29" s="1">
        <v>-539</v>
      </c>
      <c r="AC29" s="1">
        <v>285</v>
      </c>
      <c r="AD29" s="257">
        <v>861</v>
      </c>
      <c r="AE29" s="257">
        <v>405</v>
      </c>
      <c r="AF29" s="257">
        <v>-816</v>
      </c>
      <c r="AG29" s="257">
        <v>-428</v>
      </c>
    </row>
    <row r="30" spans="1:33">
      <c r="A30" s="108" t="s">
        <v>45</v>
      </c>
      <c r="E30" s="90"/>
      <c r="F30" s="1"/>
      <c r="G30" s="1"/>
      <c r="H30" s="1"/>
      <c r="I30" s="1"/>
      <c r="J30" s="1"/>
      <c r="K30" s="1"/>
      <c r="L30" s="1"/>
      <c r="M30" s="1"/>
      <c r="N30" s="1"/>
      <c r="O30" s="1"/>
      <c r="P30" s="1"/>
      <c r="Q30" s="1"/>
      <c r="R30" s="1"/>
      <c r="S30" s="1"/>
      <c r="T30" s="1"/>
      <c r="U30" s="1"/>
      <c r="V30" s="1"/>
      <c r="W30" s="1"/>
      <c r="X30" s="1"/>
      <c r="Y30" s="1"/>
      <c r="Z30" s="1"/>
      <c r="AA30" s="1"/>
      <c r="AB30" s="1"/>
      <c r="AC30" s="1"/>
      <c r="AD30" s="257"/>
      <c r="AE30" s="257"/>
      <c r="AF30" s="257"/>
      <c r="AG30" s="257"/>
    </row>
    <row r="31" spans="1:33">
      <c r="A31" s="108" t="s">
        <v>43</v>
      </c>
      <c r="E31" s="29" t="s">
        <v>25</v>
      </c>
      <c r="F31" s="2"/>
      <c r="G31" s="2"/>
      <c r="H31" s="2"/>
      <c r="I31" s="2"/>
      <c r="J31" s="2"/>
      <c r="K31" s="2"/>
      <c r="L31" s="2"/>
      <c r="M31" s="2"/>
      <c r="N31" s="2"/>
      <c r="O31" s="2"/>
      <c r="P31" s="2"/>
      <c r="Q31" s="2"/>
      <c r="R31" s="2"/>
      <c r="S31" s="2"/>
      <c r="T31" s="2"/>
      <c r="U31" s="2"/>
      <c r="V31" s="2"/>
      <c r="W31" s="2"/>
      <c r="X31" s="2"/>
      <c r="Y31" s="2"/>
      <c r="Z31" s="2"/>
      <c r="AA31" s="2"/>
      <c r="AB31" s="2"/>
      <c r="AC31" s="2"/>
      <c r="AD31" s="256"/>
      <c r="AE31" s="256"/>
      <c r="AF31" s="256"/>
      <c r="AG31" s="256"/>
    </row>
    <row r="32" spans="1:33">
      <c r="A32" s="108" t="s">
        <v>43</v>
      </c>
      <c r="E32" s="29" t="s">
        <v>26</v>
      </c>
      <c r="F32" s="2">
        <v>492</v>
      </c>
      <c r="G32" s="2">
        <v>545</v>
      </c>
      <c r="H32" s="2">
        <v>762</v>
      </c>
      <c r="I32" s="2">
        <v>1126</v>
      </c>
      <c r="J32" s="2">
        <v>-106</v>
      </c>
      <c r="K32" s="2">
        <v>99</v>
      </c>
      <c r="L32" s="2">
        <v>847</v>
      </c>
      <c r="M32" s="2">
        <v>-474</v>
      </c>
      <c r="N32" s="2">
        <v>-346</v>
      </c>
      <c r="O32" s="2">
        <v>658</v>
      </c>
      <c r="P32" s="2">
        <v>1631</v>
      </c>
      <c r="Q32" s="2">
        <v>664</v>
      </c>
      <c r="R32" s="2">
        <v>911</v>
      </c>
      <c r="S32" s="2">
        <v>1028</v>
      </c>
      <c r="T32" s="2">
        <v>1381</v>
      </c>
      <c r="U32" s="2">
        <v>677</v>
      </c>
      <c r="V32" s="2">
        <v>457</v>
      </c>
      <c r="W32" s="2">
        <v>561</v>
      </c>
      <c r="X32" s="2">
        <v>826</v>
      </c>
      <c r="Y32" s="2">
        <v>220</v>
      </c>
      <c r="Z32" s="2">
        <v>561</v>
      </c>
      <c r="AA32" s="2">
        <v>761</v>
      </c>
      <c r="AB32" s="2">
        <v>983</v>
      </c>
      <c r="AC32" s="2">
        <v>291</v>
      </c>
      <c r="AD32" s="256">
        <v>501</v>
      </c>
      <c r="AE32" s="256">
        <v>699</v>
      </c>
      <c r="AF32" s="256">
        <v>921</v>
      </c>
      <c r="AG32" s="256">
        <v>241</v>
      </c>
    </row>
    <row r="33" spans="1:33">
      <c r="A33" s="108" t="s">
        <v>43</v>
      </c>
      <c r="E33" s="29" t="s">
        <v>27</v>
      </c>
      <c r="F33" s="2" t="s">
        <v>36</v>
      </c>
      <c r="G33" s="2" t="s">
        <v>36</v>
      </c>
      <c r="H33" s="2" t="s">
        <v>36</v>
      </c>
      <c r="I33" s="2" t="s">
        <v>36</v>
      </c>
      <c r="J33" s="2" t="s">
        <v>36</v>
      </c>
      <c r="K33" s="2" t="s">
        <v>36</v>
      </c>
      <c r="L33" s="2" t="s">
        <v>36</v>
      </c>
      <c r="M33" s="2" t="s">
        <v>36</v>
      </c>
      <c r="N33" s="2" t="s">
        <v>36</v>
      </c>
      <c r="O33" s="2" t="s">
        <v>36</v>
      </c>
      <c r="P33" s="2" t="s">
        <v>36</v>
      </c>
      <c r="Q33" s="2" t="s">
        <v>36</v>
      </c>
      <c r="R33" s="2" t="s">
        <v>36</v>
      </c>
      <c r="S33" s="2" t="s">
        <v>36</v>
      </c>
      <c r="T33" s="2" t="s">
        <v>36</v>
      </c>
      <c r="U33" s="2" t="s">
        <v>36</v>
      </c>
      <c r="V33" s="2" t="s">
        <v>36</v>
      </c>
      <c r="W33" s="2" t="s">
        <v>36</v>
      </c>
      <c r="X33" s="2">
        <v>-1</v>
      </c>
      <c r="Y33" s="2">
        <v>1</v>
      </c>
      <c r="Z33" s="2">
        <v>-2</v>
      </c>
      <c r="AA33" s="2">
        <v>2</v>
      </c>
      <c r="AB33" s="2">
        <v>2</v>
      </c>
      <c r="AC33" s="2">
        <v>1</v>
      </c>
      <c r="AD33" s="256">
        <v>-2</v>
      </c>
      <c r="AE33" s="256">
        <v>2</v>
      </c>
      <c r="AF33" s="256">
        <v>2</v>
      </c>
      <c r="AG33" s="256">
        <v>1</v>
      </c>
    </row>
    <row r="34" spans="1:33">
      <c r="A34" s="108" t="s">
        <v>44</v>
      </c>
      <c r="E34" s="90" t="s">
        <v>28</v>
      </c>
      <c r="F34" s="1">
        <v>492</v>
      </c>
      <c r="G34" s="1">
        <v>545</v>
      </c>
      <c r="H34" s="1">
        <v>762</v>
      </c>
      <c r="I34" s="1">
        <v>1126</v>
      </c>
      <c r="J34" s="1">
        <v>-106</v>
      </c>
      <c r="K34" s="1">
        <v>99</v>
      </c>
      <c r="L34" s="1">
        <v>847</v>
      </c>
      <c r="M34" s="1">
        <v>-474</v>
      </c>
      <c r="N34" s="1">
        <v>-346</v>
      </c>
      <c r="O34" s="1">
        <v>658</v>
      </c>
      <c r="P34" s="1">
        <v>1631</v>
      </c>
      <c r="Q34" s="1">
        <v>664</v>
      </c>
      <c r="R34" s="1">
        <v>911</v>
      </c>
      <c r="S34" s="1">
        <v>1028</v>
      </c>
      <c r="T34" s="1">
        <v>1381</v>
      </c>
      <c r="U34" s="1">
        <v>677</v>
      </c>
      <c r="V34" s="1">
        <v>457</v>
      </c>
      <c r="W34" s="1">
        <v>561</v>
      </c>
      <c r="X34" s="1">
        <v>825</v>
      </c>
      <c r="Y34" s="1">
        <v>221</v>
      </c>
      <c r="Z34" s="1">
        <v>559</v>
      </c>
      <c r="AA34" s="1">
        <v>763</v>
      </c>
      <c r="AB34" s="1">
        <v>985</v>
      </c>
      <c r="AC34" s="1">
        <v>292</v>
      </c>
      <c r="AD34" s="257">
        <v>499</v>
      </c>
      <c r="AE34" s="257">
        <v>701</v>
      </c>
      <c r="AF34" s="257">
        <v>923</v>
      </c>
      <c r="AG34" s="257">
        <v>242</v>
      </c>
    </row>
    <row r="35" spans="1:33">
      <c r="A35" s="108" t="s">
        <v>45</v>
      </c>
      <c r="E35" s="29"/>
      <c r="F35" s="2"/>
      <c r="G35" s="2"/>
      <c r="H35" s="2"/>
      <c r="I35" s="2"/>
      <c r="J35" s="2"/>
      <c r="K35" s="2"/>
      <c r="L35" s="2"/>
      <c r="M35" s="2"/>
      <c r="N35" s="2"/>
      <c r="O35" s="2"/>
      <c r="P35" s="2"/>
      <c r="Q35" s="2"/>
      <c r="R35" s="2"/>
      <c r="S35" s="2"/>
      <c r="T35" s="2"/>
      <c r="U35" s="2"/>
      <c r="V35" s="2"/>
      <c r="W35" s="2"/>
      <c r="X35" s="2"/>
      <c r="Y35" s="2"/>
      <c r="Z35" s="2"/>
      <c r="AA35" s="2"/>
      <c r="AB35" s="2"/>
      <c r="AC35" s="2"/>
      <c r="AD35" s="256"/>
      <c r="AE35" s="256"/>
      <c r="AF35" s="256"/>
      <c r="AG35" s="256"/>
    </row>
    <row r="36" spans="1:33">
      <c r="A36" s="108" t="s">
        <v>43</v>
      </c>
      <c r="E36" s="29" t="s">
        <v>29</v>
      </c>
      <c r="F36" s="2"/>
      <c r="G36" s="2"/>
      <c r="H36" s="2"/>
      <c r="I36" s="2"/>
      <c r="J36" s="2"/>
      <c r="K36" s="2"/>
      <c r="L36" s="2"/>
      <c r="M36" s="2"/>
      <c r="N36" s="2"/>
      <c r="O36" s="2"/>
      <c r="P36" s="2"/>
      <c r="Q36" s="2"/>
      <c r="R36" s="2"/>
      <c r="S36" s="2"/>
      <c r="T36" s="2"/>
      <c r="U36" s="2"/>
      <c r="V36" s="2"/>
      <c r="W36" s="2"/>
      <c r="X36" s="2"/>
      <c r="Y36" s="2"/>
      <c r="Z36" s="2"/>
      <c r="AA36" s="2"/>
      <c r="AB36" s="2"/>
      <c r="AC36" s="2"/>
      <c r="AD36" s="256"/>
      <c r="AE36" s="256"/>
      <c r="AF36" s="256"/>
      <c r="AG36" s="256"/>
    </row>
    <row r="37" spans="1:33">
      <c r="A37" s="108" t="s">
        <v>43</v>
      </c>
      <c r="E37" s="29" t="s">
        <v>26</v>
      </c>
      <c r="F37" s="2">
        <v>1250</v>
      </c>
      <c r="G37" s="2">
        <v>502</v>
      </c>
      <c r="H37" s="2">
        <v>346</v>
      </c>
      <c r="I37" s="2">
        <v>1675</v>
      </c>
      <c r="J37" s="2">
        <v>-1218</v>
      </c>
      <c r="K37" s="2">
        <v>758</v>
      </c>
      <c r="L37" s="2">
        <v>847</v>
      </c>
      <c r="M37" s="2">
        <v>-474</v>
      </c>
      <c r="N37" s="2">
        <v>-120</v>
      </c>
      <c r="O37" s="2">
        <v>924</v>
      </c>
      <c r="P37" s="2">
        <v>221</v>
      </c>
      <c r="Q37" s="2">
        <v>1344</v>
      </c>
      <c r="R37" s="2">
        <v>562</v>
      </c>
      <c r="S37" s="2">
        <v>1392</v>
      </c>
      <c r="T37" s="2">
        <v>5</v>
      </c>
      <c r="U37" s="2">
        <v>860</v>
      </c>
      <c r="V37" s="2">
        <v>-439</v>
      </c>
      <c r="W37" s="2">
        <v>1140</v>
      </c>
      <c r="X37" s="2">
        <v>1046</v>
      </c>
      <c r="Y37" s="2">
        <v>5</v>
      </c>
      <c r="Z37" s="2">
        <v>99</v>
      </c>
      <c r="AA37" s="2">
        <v>1275</v>
      </c>
      <c r="AB37" s="2">
        <v>-534</v>
      </c>
      <c r="AC37" s="2">
        <v>286</v>
      </c>
      <c r="AD37" s="256">
        <v>867</v>
      </c>
      <c r="AE37" s="256">
        <v>397</v>
      </c>
      <c r="AF37" s="256">
        <v>-811</v>
      </c>
      <c r="AG37" s="256">
        <v>-427</v>
      </c>
    </row>
    <row r="38" spans="1:33">
      <c r="A38" s="108" t="s">
        <v>43</v>
      </c>
      <c r="E38" s="29" t="s">
        <v>30</v>
      </c>
      <c r="F38" s="2" t="s">
        <v>36</v>
      </c>
      <c r="G38" s="2" t="s">
        <v>36</v>
      </c>
      <c r="H38" s="2" t="s">
        <v>36</v>
      </c>
      <c r="I38" s="2" t="s">
        <v>36</v>
      </c>
      <c r="J38" s="2" t="s">
        <v>36</v>
      </c>
      <c r="K38" s="2" t="s">
        <v>36</v>
      </c>
      <c r="L38" s="2" t="s">
        <v>36</v>
      </c>
      <c r="M38" s="2" t="s">
        <v>36</v>
      </c>
      <c r="N38" s="2" t="s">
        <v>36</v>
      </c>
      <c r="O38" s="2" t="s">
        <v>36</v>
      </c>
      <c r="P38" s="2" t="s">
        <v>36</v>
      </c>
      <c r="Q38" s="2" t="s">
        <v>36</v>
      </c>
      <c r="R38" s="2" t="s">
        <v>36</v>
      </c>
      <c r="S38" s="2" t="s">
        <v>36</v>
      </c>
      <c r="T38" s="2" t="s">
        <v>36</v>
      </c>
      <c r="U38" s="2" t="s">
        <v>36</v>
      </c>
      <c r="V38" s="2" t="s">
        <v>36</v>
      </c>
      <c r="W38" s="2" t="s">
        <v>36</v>
      </c>
      <c r="X38" s="2">
        <v>4</v>
      </c>
      <c r="Y38" s="2">
        <v>1</v>
      </c>
      <c r="Z38" s="2">
        <v>-6</v>
      </c>
      <c r="AA38" s="2">
        <v>8</v>
      </c>
      <c r="AB38" s="2">
        <v>-5</v>
      </c>
      <c r="AC38" s="2">
        <v>-1</v>
      </c>
      <c r="AD38" s="256">
        <v>-6</v>
      </c>
      <c r="AE38" s="256">
        <v>8</v>
      </c>
      <c r="AF38" s="256">
        <v>-5</v>
      </c>
      <c r="AG38" s="256">
        <v>-1</v>
      </c>
    </row>
    <row r="39" spans="1:33">
      <c r="A39" s="108" t="s">
        <v>44</v>
      </c>
      <c r="E39" s="90" t="s">
        <v>28</v>
      </c>
      <c r="F39" s="1">
        <v>1250</v>
      </c>
      <c r="G39" s="1">
        <v>502</v>
      </c>
      <c r="H39" s="1">
        <v>346</v>
      </c>
      <c r="I39" s="1">
        <v>1675</v>
      </c>
      <c r="J39" s="1">
        <v>-1218</v>
      </c>
      <c r="K39" s="1">
        <v>758</v>
      </c>
      <c r="L39" s="1">
        <v>847</v>
      </c>
      <c r="M39" s="1">
        <v>-474</v>
      </c>
      <c r="N39" s="1">
        <v>-120</v>
      </c>
      <c r="O39" s="1">
        <v>924</v>
      </c>
      <c r="P39" s="1">
        <v>221</v>
      </c>
      <c r="Q39" s="1">
        <v>1344</v>
      </c>
      <c r="R39" s="1">
        <v>562</v>
      </c>
      <c r="S39" s="1">
        <v>1392</v>
      </c>
      <c r="T39" s="1">
        <v>5</v>
      </c>
      <c r="U39" s="1">
        <v>860</v>
      </c>
      <c r="V39" s="1">
        <v>-439</v>
      </c>
      <c r="W39" s="1">
        <v>1140</v>
      </c>
      <c r="X39" s="1">
        <v>1050</v>
      </c>
      <c r="Y39" s="1">
        <v>6</v>
      </c>
      <c r="Z39" s="1">
        <v>93</v>
      </c>
      <c r="AA39" s="1">
        <v>1283</v>
      </c>
      <c r="AB39" s="1">
        <v>-539</v>
      </c>
      <c r="AC39" s="1">
        <v>285</v>
      </c>
      <c r="AD39" s="257">
        <v>861</v>
      </c>
      <c r="AE39" s="257">
        <v>405</v>
      </c>
      <c r="AF39" s="257">
        <v>-816</v>
      </c>
      <c r="AG39" s="257">
        <v>-428</v>
      </c>
    </row>
    <row r="40" spans="1:33">
      <c r="A40" s="108" t="s">
        <v>45</v>
      </c>
      <c r="E40" s="29"/>
      <c r="F40" s="2"/>
      <c r="G40" s="2"/>
      <c r="H40" s="2"/>
      <c r="I40" s="2"/>
      <c r="J40" s="2"/>
      <c r="K40" s="2"/>
      <c r="L40" s="2"/>
      <c r="M40" s="2"/>
      <c r="N40" s="2"/>
      <c r="O40" s="2"/>
      <c r="P40" s="2"/>
      <c r="Q40" s="2"/>
      <c r="R40" s="2"/>
      <c r="S40" s="2"/>
      <c r="T40" s="2"/>
      <c r="U40" s="2"/>
      <c r="V40" s="2"/>
      <c r="W40" s="2"/>
      <c r="X40" s="2"/>
      <c r="Y40" s="2"/>
      <c r="Z40" s="2"/>
      <c r="AA40" s="2"/>
      <c r="AB40" s="2"/>
      <c r="AC40" s="2"/>
      <c r="AD40" s="256"/>
      <c r="AE40" s="256"/>
      <c r="AF40" s="256"/>
      <c r="AG40" s="256"/>
    </row>
    <row r="41" spans="1:33">
      <c r="A41" s="108" t="s">
        <v>43</v>
      </c>
      <c r="B41" s="108" t="s">
        <v>46</v>
      </c>
      <c r="C41" s="108" t="s">
        <v>393</v>
      </c>
      <c r="E41" s="29" t="s">
        <v>31</v>
      </c>
      <c r="F41" s="4">
        <v>1.76</v>
      </c>
      <c r="G41" s="4">
        <v>1.94</v>
      </c>
      <c r="H41" s="4">
        <v>2.71</v>
      </c>
      <c r="I41" s="4">
        <v>4</v>
      </c>
      <c r="J41" s="4">
        <v>-0.38</v>
      </c>
      <c r="K41" s="4">
        <v>0.36</v>
      </c>
      <c r="L41" s="4">
        <v>2.99</v>
      </c>
      <c r="M41" s="4">
        <v>-1.68</v>
      </c>
      <c r="N41" s="4">
        <v>-1.22</v>
      </c>
      <c r="O41" s="4">
        <v>2.3199999999999998</v>
      </c>
      <c r="P41" s="4">
        <v>5.74</v>
      </c>
      <c r="Q41" s="4">
        <v>2.34</v>
      </c>
      <c r="R41" s="4">
        <v>3.2</v>
      </c>
      <c r="S41" s="4">
        <v>3.61</v>
      </c>
      <c r="T41" s="4">
        <v>4.8499999999999996</v>
      </c>
      <c r="U41" s="4">
        <v>2.38</v>
      </c>
      <c r="V41" s="4">
        <v>1.61</v>
      </c>
      <c r="W41" s="4">
        <v>1.97</v>
      </c>
      <c r="X41" s="4">
        <v>2.9</v>
      </c>
      <c r="Y41" s="4">
        <v>0.77</v>
      </c>
      <c r="Z41" s="4">
        <v>1.96</v>
      </c>
      <c r="AA41" s="4">
        <v>2.67</v>
      </c>
      <c r="AB41" s="4">
        <v>3.4300000000000006</v>
      </c>
      <c r="AC41" s="4">
        <v>1.0199999999999996</v>
      </c>
      <c r="AD41" s="274">
        <v>1.76</v>
      </c>
      <c r="AE41" s="274">
        <v>2.44</v>
      </c>
      <c r="AF41" s="274">
        <v>3.22</v>
      </c>
      <c r="AG41" s="274">
        <v>0.84</v>
      </c>
    </row>
    <row r="42" spans="1:33">
      <c r="A42" s="108" t="s">
        <v>43</v>
      </c>
      <c r="B42" s="108" t="s">
        <v>46</v>
      </c>
      <c r="C42" s="108" t="s">
        <v>393</v>
      </c>
      <c r="E42" s="29" t="s">
        <v>425</v>
      </c>
      <c r="F42" s="4">
        <v>1.76</v>
      </c>
      <c r="G42" s="4">
        <v>1.93</v>
      </c>
      <c r="H42" s="4">
        <v>2.67</v>
      </c>
      <c r="I42" s="4">
        <v>3.97</v>
      </c>
      <c r="J42" s="4">
        <v>-0.38</v>
      </c>
      <c r="K42" s="4">
        <v>0.36</v>
      </c>
      <c r="L42" s="4">
        <v>2.99</v>
      </c>
      <c r="M42" s="4">
        <v>-1.68</v>
      </c>
      <c r="N42" s="4">
        <v>-1.22</v>
      </c>
      <c r="O42" s="4">
        <v>2.3199999999999998</v>
      </c>
      <c r="P42" s="4">
        <v>5.73</v>
      </c>
      <c r="Q42" s="4">
        <v>2.33</v>
      </c>
      <c r="R42" s="4">
        <v>3.19</v>
      </c>
      <c r="S42" s="4">
        <v>3.6</v>
      </c>
      <c r="T42" s="4">
        <v>4.82</v>
      </c>
      <c r="U42" s="4">
        <v>2.36</v>
      </c>
      <c r="V42" s="4">
        <v>1.6</v>
      </c>
      <c r="W42" s="4">
        <v>1.96</v>
      </c>
      <c r="X42" s="4">
        <v>2.88</v>
      </c>
      <c r="Y42" s="4">
        <v>0.77</v>
      </c>
      <c r="Z42" s="4">
        <v>1.96</v>
      </c>
      <c r="AA42" s="4">
        <v>2.66</v>
      </c>
      <c r="AB42" s="4">
        <v>3.419999999999999</v>
      </c>
      <c r="AC42" s="4">
        <v>1.0200000000000014</v>
      </c>
      <c r="AD42" s="274">
        <v>1.75</v>
      </c>
      <c r="AE42" s="274">
        <v>2.44</v>
      </c>
      <c r="AF42" s="274">
        <v>3.22</v>
      </c>
      <c r="AG42" s="274">
        <v>0.83</v>
      </c>
    </row>
    <row r="43" spans="1:33">
      <c r="A43" s="108" t="s">
        <v>43</v>
      </c>
      <c r="E43" s="29" t="s">
        <v>33</v>
      </c>
      <c r="F43" s="5">
        <v>281.39999999999998</v>
      </c>
      <c r="G43" s="5">
        <v>281.5</v>
      </c>
      <c r="H43" s="5">
        <v>281.60000000000002</v>
      </c>
      <c r="I43" s="5">
        <v>281.60000000000002</v>
      </c>
      <c r="J43" s="5">
        <v>283.39999999999998</v>
      </c>
      <c r="K43" s="5">
        <v>283.60000000000002</v>
      </c>
      <c r="L43" s="5">
        <v>283.60000000000002</v>
      </c>
      <c r="M43" s="5">
        <v>283.60000000000002</v>
      </c>
      <c r="N43" s="5">
        <v>283.60000000000002</v>
      </c>
      <c r="O43" s="5">
        <v>284.10000000000002</v>
      </c>
      <c r="P43" s="5">
        <v>284.3</v>
      </c>
      <c r="Q43" s="5">
        <v>284.39999999999998</v>
      </c>
      <c r="R43" s="5">
        <v>284.5</v>
      </c>
      <c r="S43" s="5">
        <v>284.7</v>
      </c>
      <c r="T43" s="5">
        <v>284.7</v>
      </c>
      <c r="U43" s="5">
        <v>284.7</v>
      </c>
      <c r="V43" s="5">
        <v>284.7</v>
      </c>
      <c r="W43" s="5">
        <v>284.7</v>
      </c>
      <c r="X43" s="5">
        <v>284.7</v>
      </c>
      <c r="Y43" s="5">
        <v>284.7</v>
      </c>
      <c r="Z43" s="5">
        <v>286.10000000000002</v>
      </c>
      <c r="AA43" s="5">
        <v>286.10000000000002</v>
      </c>
      <c r="AB43" s="5">
        <v>286.10000000000002</v>
      </c>
      <c r="AC43" s="5">
        <v>286.10000000000002</v>
      </c>
      <c r="AD43" s="275">
        <v>286.10000000000002</v>
      </c>
      <c r="AE43" s="275">
        <v>286.10000000000002</v>
      </c>
      <c r="AF43" s="275">
        <v>286.10000000000002</v>
      </c>
      <c r="AG43" s="275">
        <v>286.10000000000002</v>
      </c>
    </row>
    <row r="44" spans="1:33">
      <c r="A44" s="108" t="s">
        <v>43</v>
      </c>
      <c r="E44" s="29" t="s">
        <v>34</v>
      </c>
      <c r="F44" s="5">
        <v>279.7</v>
      </c>
      <c r="G44" s="5">
        <v>281.5</v>
      </c>
      <c r="H44" s="5">
        <v>281.60000000000002</v>
      </c>
      <c r="I44" s="5">
        <v>281.60000000000002</v>
      </c>
      <c r="J44" s="5">
        <v>282.10000000000002</v>
      </c>
      <c r="K44" s="5">
        <v>283.5</v>
      </c>
      <c r="L44" s="5">
        <v>283.60000000000002</v>
      </c>
      <c r="M44" s="5">
        <v>283.60000000000002</v>
      </c>
      <c r="N44" s="5">
        <v>283.60000000000002</v>
      </c>
      <c r="O44" s="5">
        <v>283.89999999999998</v>
      </c>
      <c r="P44" s="5">
        <v>284.2</v>
      </c>
      <c r="Q44" s="5">
        <v>284.39999999999998</v>
      </c>
      <c r="R44" s="5">
        <v>284.5</v>
      </c>
      <c r="S44" s="5">
        <v>284.60000000000002</v>
      </c>
      <c r="T44" s="5">
        <v>284.7</v>
      </c>
      <c r="U44" s="5">
        <v>284.7</v>
      </c>
      <c r="V44" s="5">
        <v>284.7</v>
      </c>
      <c r="W44" s="5">
        <v>284.7</v>
      </c>
      <c r="X44" s="5">
        <v>284.67</v>
      </c>
      <c r="Y44" s="5">
        <v>284.67</v>
      </c>
      <c r="Z44" s="5">
        <v>285.39999999999998</v>
      </c>
      <c r="AA44" s="5">
        <v>286.10000000000002</v>
      </c>
      <c r="AB44" s="5">
        <v>286.10000000000002</v>
      </c>
      <c r="AC44" s="5">
        <v>286.10000000000002</v>
      </c>
      <c r="AD44" s="275">
        <v>285.39999999999998</v>
      </c>
      <c r="AE44" s="275">
        <v>286.10000000000002</v>
      </c>
      <c r="AF44" s="275">
        <v>286.10000000000002</v>
      </c>
      <c r="AG44" s="275">
        <v>286.10000000000002</v>
      </c>
    </row>
    <row r="45" spans="1:33">
      <c r="A45" s="108" t="s">
        <v>43</v>
      </c>
      <c r="E45" s="29" t="s">
        <v>35</v>
      </c>
      <c r="F45" s="5">
        <v>280.2</v>
      </c>
      <c r="G45" s="5">
        <v>282</v>
      </c>
      <c r="H45" s="5">
        <v>284</v>
      </c>
      <c r="I45" s="5">
        <v>284</v>
      </c>
      <c r="J45" s="5">
        <v>282.3</v>
      </c>
      <c r="K45" s="5">
        <v>283.60000000000002</v>
      </c>
      <c r="L45" s="5">
        <v>283.60000000000002</v>
      </c>
      <c r="M45" s="5">
        <v>283.60000000000002</v>
      </c>
      <c r="N45" s="5">
        <v>283.60000000000002</v>
      </c>
      <c r="O45" s="5">
        <v>284.39999999999998</v>
      </c>
      <c r="P45" s="5">
        <v>284.8</v>
      </c>
      <c r="Q45" s="5">
        <v>285.39999999999998</v>
      </c>
      <c r="R45" s="5">
        <v>285.39999999999998</v>
      </c>
      <c r="S45" s="5">
        <v>285.7</v>
      </c>
      <c r="T45" s="5">
        <v>286.39999999999998</v>
      </c>
      <c r="U45" s="5">
        <v>286.39999999999998</v>
      </c>
      <c r="V45" s="5">
        <v>286.5</v>
      </c>
      <c r="W45" s="5">
        <v>286</v>
      </c>
      <c r="X45" s="5">
        <v>286</v>
      </c>
      <c r="Y45" s="5">
        <v>286</v>
      </c>
      <c r="Z45" s="5">
        <v>286.39999999999998</v>
      </c>
      <c r="AA45" s="5">
        <v>286.3</v>
      </c>
      <c r="AB45" s="5">
        <v>287</v>
      </c>
      <c r="AC45" s="5">
        <v>287</v>
      </c>
      <c r="AD45" s="275">
        <v>286.39999999999998</v>
      </c>
      <c r="AE45" s="275">
        <v>286.3</v>
      </c>
      <c r="AF45" s="275">
        <v>287</v>
      </c>
      <c r="AG45" s="275">
        <v>287</v>
      </c>
    </row>
    <row r="46" spans="1:33">
      <c r="A46" s="108" t="s">
        <v>45</v>
      </c>
      <c r="AD46" s="255"/>
      <c r="AE46" s="255"/>
      <c r="AF46" s="255"/>
      <c r="AG46" s="255"/>
    </row>
    <row r="47" spans="1:33">
      <c r="A47" s="108" t="s">
        <v>42</v>
      </c>
      <c r="E47" s="34" t="s">
        <v>39</v>
      </c>
      <c r="F47" s="125" t="s">
        <v>0</v>
      </c>
      <c r="G47" s="125" t="s">
        <v>1</v>
      </c>
      <c r="H47" s="125" t="s">
        <v>2</v>
      </c>
      <c r="I47" s="125" t="s">
        <v>3</v>
      </c>
      <c r="J47" s="125" t="s">
        <v>4</v>
      </c>
      <c r="K47" s="125" t="s">
        <v>5</v>
      </c>
      <c r="L47" s="125" t="s">
        <v>6</v>
      </c>
      <c r="M47" s="123" t="s">
        <v>7</v>
      </c>
      <c r="N47" s="123" t="s">
        <v>8</v>
      </c>
      <c r="O47" s="123" t="s">
        <v>9</v>
      </c>
      <c r="P47" s="123" t="s">
        <v>458</v>
      </c>
      <c r="Q47" s="123" t="s">
        <v>485</v>
      </c>
      <c r="R47" s="123" t="s">
        <v>492</v>
      </c>
      <c r="S47" s="123" t="s">
        <v>520</v>
      </c>
      <c r="T47" s="123" t="s">
        <v>524</v>
      </c>
      <c r="U47" s="123" t="s">
        <v>526</v>
      </c>
      <c r="V47" s="123" t="s">
        <v>537</v>
      </c>
      <c r="W47" s="123" t="s">
        <v>569</v>
      </c>
      <c r="X47" s="238" t="s">
        <v>570</v>
      </c>
      <c r="Y47" s="238" t="s">
        <v>574</v>
      </c>
      <c r="Z47" s="238" t="s">
        <v>585</v>
      </c>
      <c r="AA47" s="238" t="s">
        <v>591</v>
      </c>
      <c r="AB47" s="238" t="s">
        <v>596</v>
      </c>
      <c r="AC47" s="238" t="s">
        <v>600</v>
      </c>
      <c r="AD47" s="254" t="s">
        <v>585</v>
      </c>
      <c r="AE47" s="254" t="s">
        <v>591</v>
      </c>
      <c r="AF47" s="254" t="s">
        <v>596</v>
      </c>
      <c r="AG47" s="254" t="s">
        <v>600</v>
      </c>
    </row>
    <row r="48" spans="1:33">
      <c r="A48" s="108" t="s">
        <v>45</v>
      </c>
      <c r="E48" s="108" t="s">
        <v>37</v>
      </c>
      <c r="AD48" s="255"/>
      <c r="AE48" s="255"/>
      <c r="AF48" s="255"/>
      <c r="AG48" s="255"/>
    </row>
    <row r="49" spans="1:33">
      <c r="A49" s="108" t="s">
        <v>44</v>
      </c>
      <c r="E49" s="88" t="s">
        <v>10</v>
      </c>
      <c r="F49" s="1">
        <v>24930</v>
      </c>
      <c r="G49" s="1">
        <v>50715</v>
      </c>
      <c r="H49" s="1">
        <v>77089</v>
      </c>
      <c r="I49" s="1">
        <v>104732</v>
      </c>
      <c r="J49" s="1">
        <v>24193</v>
      </c>
      <c r="K49" s="1">
        <v>49780</v>
      </c>
      <c r="L49" s="1">
        <v>76129</v>
      </c>
      <c r="M49" s="1">
        <v>104792</v>
      </c>
      <c r="N49" s="1">
        <v>25818</v>
      </c>
      <c r="O49" s="1">
        <v>53300</v>
      </c>
      <c r="P49" s="1">
        <v>80917</v>
      </c>
      <c r="Q49" s="1">
        <v>109132</v>
      </c>
      <c r="R49" s="1">
        <v>25133</v>
      </c>
      <c r="S49" s="1">
        <v>52444</v>
      </c>
      <c r="T49" s="1">
        <v>78770</v>
      </c>
      <c r="U49" s="1">
        <v>106326</v>
      </c>
      <c r="V49" s="1">
        <v>23436</v>
      </c>
      <c r="W49" s="1">
        <v>47579</v>
      </c>
      <c r="X49" s="1">
        <v>73229</v>
      </c>
      <c r="Y49" s="1">
        <v>101598</v>
      </c>
      <c r="Z49" s="1">
        <v>25875</v>
      </c>
      <c r="AA49" s="1">
        <v>53638</v>
      </c>
      <c r="AB49" s="1">
        <v>80809</v>
      </c>
      <c r="AC49" s="1">
        <v>109994</v>
      </c>
      <c r="AD49" s="257">
        <v>25875</v>
      </c>
      <c r="AE49" s="257">
        <v>53638</v>
      </c>
      <c r="AF49" s="257">
        <v>80809</v>
      </c>
      <c r="AG49" s="257">
        <v>109994</v>
      </c>
    </row>
    <row r="50" spans="1:33">
      <c r="A50" s="108" t="s">
        <v>43</v>
      </c>
      <c r="E50" s="124" t="s">
        <v>11</v>
      </c>
      <c r="F50" s="2">
        <v>-20553</v>
      </c>
      <c r="G50" s="2">
        <v>-41754</v>
      </c>
      <c r="H50" s="2">
        <v>-63344</v>
      </c>
      <c r="I50" s="2">
        <v>-85466</v>
      </c>
      <c r="J50" s="2">
        <v>-20335</v>
      </c>
      <c r="K50" s="2">
        <v>-41173</v>
      </c>
      <c r="L50" s="2">
        <v>-62666</v>
      </c>
      <c r="M50" s="2">
        <v>-86795</v>
      </c>
      <c r="N50" s="2">
        <v>-21441</v>
      </c>
      <c r="O50" s="2">
        <v>-43586</v>
      </c>
      <c r="P50" s="2">
        <v>-65160</v>
      </c>
      <c r="Q50" s="2">
        <v>-86980</v>
      </c>
      <c r="R50" s="2">
        <v>-19552</v>
      </c>
      <c r="S50" s="2">
        <v>-40860</v>
      </c>
      <c r="T50" s="2">
        <v>-61125</v>
      </c>
      <c r="U50" s="2">
        <v>-82697</v>
      </c>
      <c r="V50" s="2">
        <v>-18990</v>
      </c>
      <c r="W50" s="2">
        <v>-38713</v>
      </c>
      <c r="X50" s="2">
        <v>-59627</v>
      </c>
      <c r="Y50" s="2">
        <v>-82840</v>
      </c>
      <c r="Z50" s="2">
        <v>-21047</v>
      </c>
      <c r="AA50" s="2">
        <v>-43405</v>
      </c>
      <c r="AB50" s="2">
        <v>-64791</v>
      </c>
      <c r="AC50" s="2">
        <v>-87741</v>
      </c>
      <c r="AD50" s="256">
        <v>-21057</v>
      </c>
      <c r="AE50" s="260">
        <v>-43435</v>
      </c>
      <c r="AF50" s="260">
        <v>-64837</v>
      </c>
      <c r="AG50" s="260">
        <v>-87807</v>
      </c>
    </row>
    <row r="51" spans="1:33">
      <c r="A51" s="108" t="s">
        <v>44</v>
      </c>
      <c r="E51" s="88" t="s">
        <v>12</v>
      </c>
      <c r="F51" s="1">
        <v>4377</v>
      </c>
      <c r="G51" s="1">
        <v>8961</v>
      </c>
      <c r="H51" s="1">
        <v>13745</v>
      </c>
      <c r="I51" s="1">
        <v>19266</v>
      </c>
      <c r="J51" s="1">
        <v>3858</v>
      </c>
      <c r="K51" s="1">
        <v>8607</v>
      </c>
      <c r="L51" s="1">
        <v>13463</v>
      </c>
      <c r="M51" s="1">
        <v>17997</v>
      </c>
      <c r="N51" s="1">
        <v>4377</v>
      </c>
      <c r="O51" s="1">
        <v>9714</v>
      </c>
      <c r="P51" s="1">
        <v>15757</v>
      </c>
      <c r="Q51" s="1">
        <v>22152</v>
      </c>
      <c r="R51" s="1">
        <v>5581</v>
      </c>
      <c r="S51" s="1">
        <v>11584</v>
      </c>
      <c r="T51" s="1">
        <v>17645</v>
      </c>
      <c r="U51" s="1">
        <v>23629</v>
      </c>
      <c r="V51" s="1">
        <v>4446</v>
      </c>
      <c r="W51" s="1">
        <v>8866</v>
      </c>
      <c r="X51" s="1">
        <v>13602</v>
      </c>
      <c r="Y51" s="1">
        <v>18758</v>
      </c>
      <c r="Z51" s="1">
        <v>4828</v>
      </c>
      <c r="AA51" s="1">
        <v>10233</v>
      </c>
      <c r="AB51" s="1">
        <v>16018</v>
      </c>
      <c r="AC51" s="1">
        <v>22253</v>
      </c>
      <c r="AD51" s="257">
        <v>4818</v>
      </c>
      <c r="AE51" s="257">
        <v>10203</v>
      </c>
      <c r="AF51" s="257">
        <v>15972</v>
      </c>
      <c r="AG51" s="257">
        <v>22187</v>
      </c>
    </row>
    <row r="52" spans="1:33">
      <c r="A52" s="108" t="s">
        <v>43</v>
      </c>
      <c r="E52" s="124" t="s">
        <v>13</v>
      </c>
      <c r="F52" s="2">
        <v>-2519</v>
      </c>
      <c r="G52" s="2">
        <v>-5136</v>
      </c>
      <c r="H52" s="2">
        <v>-7599</v>
      </c>
      <c r="I52" s="2">
        <v>-10219</v>
      </c>
      <c r="J52" s="2">
        <v>-2840</v>
      </c>
      <c r="K52" s="2">
        <v>-5751</v>
      </c>
      <c r="L52" s="2">
        <v>-8375</v>
      </c>
      <c r="M52" s="2">
        <v>-11788</v>
      </c>
      <c r="N52" s="2">
        <v>-2996</v>
      </c>
      <c r="O52" s="2">
        <v>-6089</v>
      </c>
      <c r="P52" s="2">
        <v>-8575</v>
      </c>
      <c r="Q52" s="2">
        <v>-11394</v>
      </c>
      <c r="R52" s="2">
        <v>-2902</v>
      </c>
      <c r="S52" s="2">
        <v>-5972</v>
      </c>
      <c r="T52" s="2">
        <v>-8786</v>
      </c>
      <c r="U52" s="2">
        <v>-11698</v>
      </c>
      <c r="V52" s="2">
        <v>-2549</v>
      </c>
      <c r="W52" s="2">
        <v>-5294</v>
      </c>
      <c r="X52" s="2">
        <v>-7883</v>
      </c>
      <c r="Y52" s="2">
        <v>-10821</v>
      </c>
      <c r="Z52" s="2">
        <v>-2616</v>
      </c>
      <c r="AA52" s="2">
        <v>-5612</v>
      </c>
      <c r="AB52" s="2">
        <v>-8411</v>
      </c>
      <c r="AC52" s="2">
        <v>-11625</v>
      </c>
      <c r="AD52" s="256">
        <v>-2628</v>
      </c>
      <c r="AE52" s="260">
        <v>-5647</v>
      </c>
      <c r="AF52" s="260">
        <v>-8446</v>
      </c>
      <c r="AG52" s="260">
        <v>-11673</v>
      </c>
    </row>
    <row r="53" spans="1:33">
      <c r="A53" s="108" t="s">
        <v>43</v>
      </c>
      <c r="E53" s="124" t="s">
        <v>14</v>
      </c>
      <c r="F53" s="2">
        <v>-1103</v>
      </c>
      <c r="G53" s="2">
        <v>-2155</v>
      </c>
      <c r="H53" s="2">
        <v>-3317</v>
      </c>
      <c r="I53" s="2">
        <v>-4417</v>
      </c>
      <c r="J53" s="2">
        <v>-1226</v>
      </c>
      <c r="K53" s="2">
        <v>-2268</v>
      </c>
      <c r="L53" s="2">
        <v>-3299</v>
      </c>
      <c r="M53" s="2">
        <v>-4839</v>
      </c>
      <c r="N53" s="2">
        <v>-1346</v>
      </c>
      <c r="O53" s="2">
        <v>-2559</v>
      </c>
      <c r="P53" s="2">
        <v>-3869</v>
      </c>
      <c r="Q53" s="2">
        <v>-5375</v>
      </c>
      <c r="R53" s="2">
        <v>-1340</v>
      </c>
      <c r="S53" s="2">
        <v>-2808</v>
      </c>
      <c r="T53" s="2">
        <v>-4080</v>
      </c>
      <c r="U53" s="2">
        <v>-5428</v>
      </c>
      <c r="V53" s="2">
        <v>-1283</v>
      </c>
      <c r="W53" s="2">
        <v>-2301</v>
      </c>
      <c r="X53" s="2">
        <v>-3350</v>
      </c>
      <c r="Y53" s="2">
        <v>-4972</v>
      </c>
      <c r="Z53" s="2">
        <v>-1270</v>
      </c>
      <c r="AA53" s="2">
        <v>-2586</v>
      </c>
      <c r="AB53" s="2">
        <v>-4108</v>
      </c>
      <c r="AC53" s="2">
        <v>-5505</v>
      </c>
      <c r="AD53" s="256">
        <v>-1284</v>
      </c>
      <c r="AE53" s="260">
        <v>-2595</v>
      </c>
      <c r="AF53" s="260">
        <v>-4139</v>
      </c>
      <c r="AG53" s="260">
        <v>-5541</v>
      </c>
    </row>
    <row r="54" spans="1:33">
      <c r="A54" s="108" t="s">
        <v>43</v>
      </c>
      <c r="E54" s="29" t="s">
        <v>15</v>
      </c>
      <c r="F54" s="2">
        <v>2</v>
      </c>
      <c r="G54" s="2">
        <v>8</v>
      </c>
      <c r="H54" s="2">
        <v>1</v>
      </c>
      <c r="I54" s="2">
        <v>207</v>
      </c>
      <c r="J54" s="2">
        <v>169</v>
      </c>
      <c r="K54" s="2">
        <v>166</v>
      </c>
      <c r="L54" s="2">
        <v>143</v>
      </c>
      <c r="M54" s="2">
        <v>173</v>
      </c>
      <c r="N54" s="2">
        <v>3</v>
      </c>
      <c r="O54" s="2">
        <v>-1</v>
      </c>
      <c r="P54" s="2">
        <v>-14</v>
      </c>
      <c r="Q54" s="2">
        <v>-61</v>
      </c>
      <c r="R54" s="2">
        <v>-13</v>
      </c>
      <c r="S54" s="2">
        <v>-1</v>
      </c>
      <c r="T54" s="2">
        <v>1</v>
      </c>
      <c r="U54" s="2">
        <v>-9</v>
      </c>
      <c r="V54" s="2">
        <v>82</v>
      </c>
      <c r="W54" s="2">
        <v>170</v>
      </c>
      <c r="X54" s="2">
        <v>170</v>
      </c>
      <c r="Y54" s="2">
        <v>190</v>
      </c>
      <c r="Z54" s="2">
        <v>1</v>
      </c>
      <c r="AA54" s="2">
        <v>58</v>
      </c>
      <c r="AB54" s="2">
        <v>55</v>
      </c>
      <c r="AC54" s="2">
        <v>59</v>
      </c>
      <c r="AD54" s="256">
        <v>1</v>
      </c>
      <c r="AE54" s="260">
        <v>58</v>
      </c>
      <c r="AF54" s="260">
        <v>55</v>
      </c>
      <c r="AG54" s="260">
        <v>59</v>
      </c>
    </row>
    <row r="55" spans="1:33">
      <c r="A55" s="108" t="s">
        <v>43</v>
      </c>
      <c r="E55" s="29" t="s">
        <v>16</v>
      </c>
      <c r="F55" s="2">
        <v>0</v>
      </c>
      <c r="G55" s="2">
        <v>-31</v>
      </c>
      <c r="H55" s="2">
        <v>-31</v>
      </c>
      <c r="I55" s="2">
        <v>-362</v>
      </c>
      <c r="J55" s="2">
        <v>34</v>
      </c>
      <c r="K55" s="2">
        <v>-505</v>
      </c>
      <c r="L55" s="2">
        <v>-397</v>
      </c>
      <c r="M55" s="2">
        <v>-355</v>
      </c>
      <c r="N55" s="2">
        <v>-424</v>
      </c>
      <c r="O55" s="2">
        <v>-399</v>
      </c>
      <c r="P55" s="2">
        <v>-343</v>
      </c>
      <c r="Q55" s="2">
        <v>-1561</v>
      </c>
      <c r="R55" s="2">
        <v>-95</v>
      </c>
      <c r="S55" s="2">
        <v>-302</v>
      </c>
      <c r="T55" s="2">
        <v>-302</v>
      </c>
      <c r="U55" s="2">
        <v>-1064</v>
      </c>
      <c r="V55" s="2">
        <v>0</v>
      </c>
      <c r="W55" s="2">
        <v>0</v>
      </c>
      <c r="X55" s="2">
        <v>-34</v>
      </c>
      <c r="Y55" s="2">
        <v>-138</v>
      </c>
      <c r="Z55" s="2">
        <v>0</v>
      </c>
      <c r="AA55" s="2">
        <v>0</v>
      </c>
      <c r="AB55" s="2">
        <v>0</v>
      </c>
      <c r="AC55" s="2">
        <v>-1032</v>
      </c>
      <c r="AD55" s="256">
        <v>0</v>
      </c>
      <c r="AE55" s="260">
        <v>0</v>
      </c>
      <c r="AF55" s="260">
        <v>0</v>
      </c>
      <c r="AG55" s="260">
        <v>-1032</v>
      </c>
    </row>
    <row r="56" spans="1:33">
      <c r="A56" s="108" t="s">
        <v>44</v>
      </c>
      <c r="E56" s="90" t="s">
        <v>17</v>
      </c>
      <c r="F56" s="1">
        <v>757</v>
      </c>
      <c r="G56" s="1">
        <v>1647</v>
      </c>
      <c r="H56" s="1">
        <v>2799</v>
      </c>
      <c r="I56" s="1">
        <v>4475</v>
      </c>
      <c r="J56" s="1">
        <v>-5</v>
      </c>
      <c r="K56" s="1">
        <v>249</v>
      </c>
      <c r="L56" s="1">
        <v>1535</v>
      </c>
      <c r="M56" s="1">
        <v>1188</v>
      </c>
      <c r="N56" s="1">
        <v>-386</v>
      </c>
      <c r="O56" s="1">
        <v>666</v>
      </c>
      <c r="P56" s="1">
        <v>2956</v>
      </c>
      <c r="Q56" s="1">
        <v>3761</v>
      </c>
      <c r="R56" s="1">
        <v>1231</v>
      </c>
      <c r="S56" s="1">
        <v>2501</v>
      </c>
      <c r="T56" s="1">
        <v>4478</v>
      </c>
      <c r="U56" s="1">
        <v>5430</v>
      </c>
      <c r="V56" s="1">
        <v>696</v>
      </c>
      <c r="W56" s="1">
        <v>1441</v>
      </c>
      <c r="X56" s="1">
        <v>2505</v>
      </c>
      <c r="Y56" s="1">
        <v>3017</v>
      </c>
      <c r="Z56" s="1">
        <v>943</v>
      </c>
      <c r="AA56" s="1">
        <v>2093</v>
      </c>
      <c r="AB56" s="1">
        <v>3554</v>
      </c>
      <c r="AC56" s="1">
        <v>4150</v>
      </c>
      <c r="AD56" s="257">
        <v>907</v>
      </c>
      <c r="AE56" s="257">
        <v>2019</v>
      </c>
      <c r="AF56" s="257">
        <v>3442</v>
      </c>
      <c r="AG56" s="257">
        <v>4000</v>
      </c>
    </row>
    <row r="57" spans="1:33">
      <c r="A57" s="108" t="s">
        <v>43</v>
      </c>
      <c r="E57" s="29" t="s">
        <v>18</v>
      </c>
      <c r="F57" s="3">
        <v>3.0365022061772962</v>
      </c>
      <c r="G57" s="3">
        <v>3.2475598935226264</v>
      </c>
      <c r="H57" s="3">
        <v>3.6308682172553799</v>
      </c>
      <c r="I57" s="3">
        <v>4.2728106022992023</v>
      </c>
      <c r="J57" s="3">
        <v>-2.0667135121729425E-2</v>
      </c>
      <c r="K57" s="3">
        <v>0.5002008838891121</v>
      </c>
      <c r="L57" s="3">
        <v>2.0163144136925482</v>
      </c>
      <c r="M57" s="3">
        <v>1.1336743262844493</v>
      </c>
      <c r="N57" s="3">
        <v>-1.4950809512743048</v>
      </c>
      <c r="O57" s="3">
        <v>1.2495309568480302</v>
      </c>
      <c r="P57" s="3">
        <v>3.6531260427351482</v>
      </c>
      <c r="Q57" s="3">
        <v>3.4462852325624018</v>
      </c>
      <c r="R57" s="3">
        <v>4.8979429435403654</v>
      </c>
      <c r="S57" s="3">
        <v>4.7688963465792087</v>
      </c>
      <c r="T57" s="3">
        <v>5.6849054208454994</v>
      </c>
      <c r="U57" s="3">
        <v>5.1069352745330399</v>
      </c>
      <c r="V57" s="3">
        <v>2.9697900665642605</v>
      </c>
      <c r="W57" s="3">
        <v>3.0286470922045439</v>
      </c>
      <c r="X57" s="3">
        <v>3.4207759221073615</v>
      </c>
      <c r="Y57" s="3">
        <v>2.9695466446189887</v>
      </c>
      <c r="Z57" s="3">
        <v>3.6444444444444448</v>
      </c>
      <c r="AA57" s="3">
        <v>3.9020843431895296</v>
      </c>
      <c r="AB57" s="3">
        <v>4.3980249724659384</v>
      </c>
      <c r="AC57" s="3">
        <v>3.7729330690764948</v>
      </c>
      <c r="AD57" s="273">
        <v>3.5053140096618356</v>
      </c>
      <c r="AE57" s="263">
        <v>3.7641224505015098</v>
      </c>
      <c r="AF57" s="263">
        <v>4.2594265490230052</v>
      </c>
      <c r="AG57" s="263">
        <v>3.6</v>
      </c>
    </row>
    <row r="58" spans="1:33">
      <c r="A58" s="108" t="s">
        <v>43</v>
      </c>
      <c r="E58" s="29" t="s">
        <v>19</v>
      </c>
      <c r="F58" s="2">
        <v>-87</v>
      </c>
      <c r="G58" s="2">
        <v>-225</v>
      </c>
      <c r="H58" s="2">
        <v>-340</v>
      </c>
      <c r="I58" s="2">
        <v>-440</v>
      </c>
      <c r="J58" s="2">
        <v>-144</v>
      </c>
      <c r="K58" s="2">
        <v>-258</v>
      </c>
      <c r="L58" s="2">
        <v>-352</v>
      </c>
      <c r="M58" s="2">
        <v>-535</v>
      </c>
      <c r="N58" s="2">
        <v>-107</v>
      </c>
      <c r="O58" s="2">
        <v>-227</v>
      </c>
      <c r="P58" s="2">
        <v>-273</v>
      </c>
      <c r="Q58" s="2">
        <v>-277</v>
      </c>
      <c r="R58" s="2">
        <v>-20</v>
      </c>
      <c r="S58" s="2">
        <v>-21</v>
      </c>
      <c r="T58" s="2">
        <v>-97</v>
      </c>
      <c r="U58" s="2">
        <v>-124</v>
      </c>
      <c r="V58" s="2">
        <v>-59</v>
      </c>
      <c r="W58" s="2">
        <v>-108</v>
      </c>
      <c r="X58" s="2">
        <v>-53</v>
      </c>
      <c r="Y58" s="2">
        <v>-237</v>
      </c>
      <c r="Z58" s="2">
        <v>-151</v>
      </c>
      <c r="AA58" s="2">
        <v>-308</v>
      </c>
      <c r="AB58" s="2">
        <v>-518</v>
      </c>
      <c r="AC58" s="2">
        <v>-672</v>
      </c>
      <c r="AD58" s="256">
        <v>-195</v>
      </c>
      <c r="AE58" s="260">
        <v>-397</v>
      </c>
      <c r="AF58" s="260">
        <v>-650</v>
      </c>
      <c r="AG58" s="260">
        <v>-846</v>
      </c>
    </row>
    <row r="59" spans="1:33">
      <c r="A59" s="108" t="s">
        <v>44</v>
      </c>
      <c r="E59" s="88" t="s">
        <v>20</v>
      </c>
      <c r="F59" s="1">
        <v>670</v>
      </c>
      <c r="G59" s="1">
        <v>1422</v>
      </c>
      <c r="H59" s="1">
        <v>2459</v>
      </c>
      <c r="I59" s="1">
        <v>4035</v>
      </c>
      <c r="J59" s="1">
        <v>-149</v>
      </c>
      <c r="K59" s="1">
        <v>-9</v>
      </c>
      <c r="L59" s="1">
        <v>1183</v>
      </c>
      <c r="M59" s="1">
        <v>653</v>
      </c>
      <c r="N59" s="1">
        <v>-493</v>
      </c>
      <c r="O59" s="1">
        <v>439</v>
      </c>
      <c r="P59" s="1">
        <v>2683</v>
      </c>
      <c r="Q59" s="1">
        <v>3484</v>
      </c>
      <c r="R59" s="1">
        <v>1211</v>
      </c>
      <c r="S59" s="1">
        <v>2480</v>
      </c>
      <c r="T59" s="1">
        <v>4381</v>
      </c>
      <c r="U59" s="1">
        <v>5306</v>
      </c>
      <c r="V59" s="1">
        <v>637</v>
      </c>
      <c r="W59" s="1">
        <v>1333</v>
      </c>
      <c r="X59" s="1">
        <v>2452</v>
      </c>
      <c r="Y59" s="1">
        <v>2780</v>
      </c>
      <c r="Z59" s="1">
        <v>792</v>
      </c>
      <c r="AA59" s="1">
        <v>1785</v>
      </c>
      <c r="AB59" s="1">
        <v>3036</v>
      </c>
      <c r="AC59" s="1">
        <v>3478</v>
      </c>
      <c r="AD59" s="257">
        <v>712</v>
      </c>
      <c r="AE59" s="257">
        <v>1622</v>
      </c>
      <c r="AF59" s="257">
        <v>2792</v>
      </c>
      <c r="AG59" s="257">
        <v>3154</v>
      </c>
    </row>
    <row r="60" spans="1:33">
      <c r="A60" s="108" t="s">
        <v>43</v>
      </c>
      <c r="E60" s="29" t="s">
        <v>18</v>
      </c>
      <c r="F60" s="3">
        <v>2.6875250701965503</v>
      </c>
      <c r="G60" s="3">
        <v>2.8039041703637979</v>
      </c>
      <c r="H60" s="3">
        <v>3.1898195592107825</v>
      </c>
      <c r="I60" s="3">
        <v>3.8526906771569336</v>
      </c>
      <c r="J60" s="3">
        <v>-0.61588062662753695</v>
      </c>
      <c r="K60" s="3">
        <v>-1.8079550020088389E-2</v>
      </c>
      <c r="L60" s="3">
        <v>1.5539413364158206</v>
      </c>
      <c r="M60" s="3">
        <v>0.62313917092907856</v>
      </c>
      <c r="N60" s="3">
        <v>-1.9095204895809126</v>
      </c>
      <c r="O60" s="3">
        <v>0.82363977485928708</v>
      </c>
      <c r="P60" s="3">
        <v>3.3157432925096084</v>
      </c>
      <c r="Q60" s="3">
        <v>3.1924641718286115</v>
      </c>
      <c r="R60" s="3">
        <v>4.8183662913301237</v>
      </c>
      <c r="S60" s="3">
        <v>4.7288536343528333</v>
      </c>
      <c r="T60" s="3">
        <v>5.5617620921670685</v>
      </c>
      <c r="U60" s="3">
        <v>4.9903128115418616</v>
      </c>
      <c r="V60" s="3">
        <v>2.7180406212664274</v>
      </c>
      <c r="W60" s="3">
        <v>2.8016561928581938</v>
      </c>
      <c r="X60" s="3">
        <v>3.3484002239549908</v>
      </c>
      <c r="Y60" s="3">
        <v>2.7362743361089783</v>
      </c>
      <c r="Z60" s="3">
        <v>3.0608695652173914</v>
      </c>
      <c r="AA60" s="3">
        <v>3.3278645736231773</v>
      </c>
      <c r="AB60" s="3">
        <v>3.7570072640423717</v>
      </c>
      <c r="AC60" s="3">
        <v>3.1619906540356748</v>
      </c>
      <c r="AD60" s="273">
        <v>2.7516908212560387</v>
      </c>
      <c r="AE60" s="263">
        <v>3.0239755397292964</v>
      </c>
      <c r="AF60" s="263">
        <v>3.4550606986845525</v>
      </c>
      <c r="AG60" s="263">
        <v>2.9</v>
      </c>
    </row>
    <row r="61" spans="1:33">
      <c r="A61" s="108" t="s">
        <v>43</v>
      </c>
      <c r="E61" s="29" t="s">
        <v>21</v>
      </c>
      <c r="F61" s="2">
        <v>-178</v>
      </c>
      <c r="G61" s="2">
        <v>-385</v>
      </c>
      <c r="H61" s="2">
        <v>-660</v>
      </c>
      <c r="I61" s="2">
        <v>-1110</v>
      </c>
      <c r="J61" s="2">
        <v>43</v>
      </c>
      <c r="K61" s="2">
        <v>2</v>
      </c>
      <c r="L61" s="2">
        <v>-343</v>
      </c>
      <c r="M61" s="2">
        <v>-287</v>
      </c>
      <c r="N61" s="2">
        <v>147</v>
      </c>
      <c r="O61" s="2">
        <v>-127</v>
      </c>
      <c r="P61" s="2">
        <v>-740</v>
      </c>
      <c r="Q61" s="2">
        <v>-877</v>
      </c>
      <c r="R61" s="2">
        <v>-300</v>
      </c>
      <c r="S61" s="2">
        <v>-541</v>
      </c>
      <c r="T61" s="2">
        <v>-1061</v>
      </c>
      <c r="U61" s="2">
        <v>-1309</v>
      </c>
      <c r="V61" s="2">
        <v>-180</v>
      </c>
      <c r="W61" s="2">
        <v>-315</v>
      </c>
      <c r="X61" s="2">
        <v>-609</v>
      </c>
      <c r="Y61" s="2">
        <v>-716</v>
      </c>
      <c r="Z61" s="2">
        <v>-233</v>
      </c>
      <c r="AA61" s="2">
        <v>-463</v>
      </c>
      <c r="AB61" s="2">
        <v>-729</v>
      </c>
      <c r="AC61" s="2">
        <v>-879</v>
      </c>
      <c r="AD61" s="256">
        <v>-213</v>
      </c>
      <c r="AE61" s="260">
        <v>-422</v>
      </c>
      <c r="AF61" s="260">
        <v>-669</v>
      </c>
      <c r="AG61" s="260">
        <v>-789</v>
      </c>
    </row>
    <row r="62" spans="1:33">
      <c r="A62" s="108" t="s">
        <v>44</v>
      </c>
      <c r="E62" s="90" t="s">
        <v>22</v>
      </c>
      <c r="F62" s="1">
        <v>492</v>
      </c>
      <c r="G62" s="1">
        <v>1037</v>
      </c>
      <c r="H62" s="1">
        <v>1799</v>
      </c>
      <c r="I62" s="1">
        <v>2925</v>
      </c>
      <c r="J62" s="1">
        <v>-106</v>
      </c>
      <c r="K62" s="1">
        <v>-7</v>
      </c>
      <c r="L62" s="1">
        <v>840</v>
      </c>
      <c r="M62" s="1">
        <v>366</v>
      </c>
      <c r="N62" s="1">
        <v>-346</v>
      </c>
      <c r="O62" s="1">
        <v>312</v>
      </c>
      <c r="P62" s="1">
        <v>1943</v>
      </c>
      <c r="Q62" s="1">
        <v>2607</v>
      </c>
      <c r="R62" s="1">
        <v>911</v>
      </c>
      <c r="S62" s="1">
        <v>1939</v>
      </c>
      <c r="T62" s="1">
        <v>3320</v>
      </c>
      <c r="U62" s="1">
        <v>3997</v>
      </c>
      <c r="V62" s="1">
        <v>457</v>
      </c>
      <c r="W62" s="1">
        <v>1018</v>
      </c>
      <c r="X62" s="1">
        <v>1843</v>
      </c>
      <c r="Y62" s="1">
        <v>2064</v>
      </c>
      <c r="Z62" s="1">
        <v>559</v>
      </c>
      <c r="AA62" s="1">
        <v>1322</v>
      </c>
      <c r="AB62" s="1">
        <v>2307</v>
      </c>
      <c r="AC62" s="1">
        <v>2599</v>
      </c>
      <c r="AD62" s="257">
        <v>499</v>
      </c>
      <c r="AE62" s="258">
        <v>1200</v>
      </c>
      <c r="AF62" s="258">
        <v>2123</v>
      </c>
      <c r="AG62" s="258">
        <v>2365</v>
      </c>
    </row>
    <row r="63" spans="1:33">
      <c r="A63" s="108" t="s">
        <v>45</v>
      </c>
      <c r="E63" s="90"/>
      <c r="F63" s="1"/>
      <c r="G63" s="1"/>
      <c r="H63" s="1"/>
      <c r="I63" s="1"/>
      <c r="J63" s="1"/>
      <c r="K63" s="1"/>
      <c r="L63" s="1"/>
      <c r="M63" s="1"/>
      <c r="N63" s="1"/>
      <c r="O63" s="1"/>
      <c r="P63" s="1"/>
      <c r="Q63" s="1"/>
      <c r="R63" s="1"/>
      <c r="S63" s="1"/>
      <c r="T63" s="1"/>
      <c r="U63" s="1"/>
      <c r="V63" s="1"/>
      <c r="W63" s="1"/>
      <c r="X63" s="1"/>
      <c r="Y63" s="1"/>
      <c r="Z63" s="1"/>
      <c r="AA63" s="1"/>
      <c r="AB63" s="1"/>
      <c r="AC63" s="1"/>
      <c r="AD63" s="257"/>
      <c r="AE63" s="257"/>
      <c r="AF63" s="257"/>
      <c r="AG63" s="257"/>
    </row>
    <row r="64" spans="1:33">
      <c r="A64" s="108" t="s">
        <v>43</v>
      </c>
      <c r="E64" s="29" t="s">
        <v>156</v>
      </c>
      <c r="F64" s="2">
        <v>21</v>
      </c>
      <c r="G64" s="2">
        <v>38</v>
      </c>
      <c r="H64" s="2">
        <v>8</v>
      </c>
      <c r="I64" s="2">
        <v>248</v>
      </c>
      <c r="J64" s="2">
        <v>-324</v>
      </c>
      <c r="K64" s="2">
        <v>-357</v>
      </c>
      <c r="L64" s="2">
        <v>-392</v>
      </c>
      <c r="M64" s="2">
        <v>-403</v>
      </c>
      <c r="N64" s="2">
        <v>-16</v>
      </c>
      <c r="O64" s="2">
        <v>74</v>
      </c>
      <c r="P64" s="2">
        <v>129</v>
      </c>
      <c r="Q64" s="2">
        <v>138</v>
      </c>
      <c r="R64" s="2">
        <v>28</v>
      </c>
      <c r="S64" s="2">
        <v>29</v>
      </c>
      <c r="T64" s="2">
        <v>140</v>
      </c>
      <c r="U64" s="2">
        <v>77</v>
      </c>
      <c r="V64" s="2">
        <v>-58</v>
      </c>
      <c r="W64" s="2">
        <v>-52</v>
      </c>
      <c r="X64" s="2">
        <v>-78</v>
      </c>
      <c r="Y64" s="2">
        <v>-91</v>
      </c>
      <c r="Z64" s="2">
        <v>-2</v>
      </c>
      <c r="AA64" s="2">
        <v>-14</v>
      </c>
      <c r="AB64" s="2">
        <v>-9</v>
      </c>
      <c r="AC64" s="2">
        <v>23</v>
      </c>
      <c r="AD64" s="256">
        <v>-2</v>
      </c>
      <c r="AE64" s="260">
        <v>-14</v>
      </c>
      <c r="AF64" s="260">
        <v>-9</v>
      </c>
      <c r="AG64" s="260">
        <v>23</v>
      </c>
    </row>
    <row r="65" spans="1:33">
      <c r="A65" s="108" t="s">
        <v>43</v>
      </c>
      <c r="E65" s="29" t="s">
        <v>157</v>
      </c>
      <c r="F65" s="2">
        <v>18</v>
      </c>
      <c r="G65" s="2">
        <v>0</v>
      </c>
      <c r="H65" s="2">
        <v>5</v>
      </c>
      <c r="I65" s="2">
        <v>72</v>
      </c>
      <c r="J65" s="2">
        <v>-47</v>
      </c>
      <c r="K65" s="2">
        <v>-30</v>
      </c>
      <c r="L65" s="2">
        <v>53</v>
      </c>
      <c r="M65" s="2">
        <v>21</v>
      </c>
      <c r="N65" s="2">
        <v>-220</v>
      </c>
      <c r="O65" s="2">
        <v>-167</v>
      </c>
      <c r="P65" s="2">
        <v>-153</v>
      </c>
      <c r="Q65" s="2">
        <v>-112</v>
      </c>
      <c r="R65" s="2">
        <v>-36</v>
      </c>
      <c r="S65" s="2">
        <v>-99</v>
      </c>
      <c r="T65" s="2">
        <v>-140</v>
      </c>
      <c r="U65" s="2">
        <v>-117</v>
      </c>
      <c r="V65" s="2">
        <v>89</v>
      </c>
      <c r="W65" s="2">
        <v>49</v>
      </c>
      <c r="X65" s="2">
        <v>139</v>
      </c>
      <c r="Y65" s="2">
        <v>111</v>
      </c>
      <c r="Z65" s="2">
        <v>3</v>
      </c>
      <c r="AA65" s="2">
        <v>-3</v>
      </c>
      <c r="AB65" s="2">
        <v>-3</v>
      </c>
      <c r="AC65" s="2">
        <v>34</v>
      </c>
      <c r="AD65" s="256">
        <v>3</v>
      </c>
      <c r="AE65" s="260">
        <v>-3</v>
      </c>
      <c r="AF65" s="260">
        <v>-3</v>
      </c>
      <c r="AG65" s="260">
        <v>34</v>
      </c>
    </row>
    <row r="66" spans="1:33">
      <c r="A66" s="108" t="s">
        <v>43</v>
      </c>
      <c r="E66" s="29" t="s">
        <v>158</v>
      </c>
      <c r="F66" s="2">
        <v>719</v>
      </c>
      <c r="G66" s="2">
        <v>677</v>
      </c>
      <c r="H66" s="2">
        <v>286</v>
      </c>
      <c r="I66" s="2">
        <v>528</v>
      </c>
      <c r="J66" s="2">
        <v>-741</v>
      </c>
      <c r="K66" s="2">
        <v>-66</v>
      </c>
      <c r="L66" s="2">
        <v>689</v>
      </c>
      <c r="M66" s="2">
        <v>1589</v>
      </c>
      <c r="N66" s="2">
        <v>462</v>
      </c>
      <c r="O66" s="2">
        <v>585</v>
      </c>
      <c r="P66" s="2">
        <v>-894</v>
      </c>
      <c r="Q66" s="2">
        <v>-264</v>
      </c>
      <c r="R66" s="2">
        <v>-323</v>
      </c>
      <c r="S66" s="2">
        <v>90</v>
      </c>
      <c r="T66" s="2">
        <v>-1298</v>
      </c>
      <c r="U66" s="2">
        <v>-1108</v>
      </c>
      <c r="V66" s="2">
        <v>-865</v>
      </c>
      <c r="W66" s="2">
        <v>-272</v>
      </c>
      <c r="X66" s="2">
        <v>-55</v>
      </c>
      <c r="Y66" s="2">
        <v>-223</v>
      </c>
      <c r="Z66" s="2">
        <v>-469</v>
      </c>
      <c r="AA66" s="2">
        <v>70</v>
      </c>
      <c r="AB66" s="2">
        <v>-1461</v>
      </c>
      <c r="AC66" s="2">
        <v>-1532</v>
      </c>
      <c r="AD66" s="256">
        <v>-469</v>
      </c>
      <c r="AE66" s="260">
        <v>70</v>
      </c>
      <c r="AF66" s="260">
        <v>-1461</v>
      </c>
      <c r="AG66" s="260">
        <v>-1532</v>
      </c>
    </row>
    <row r="67" spans="1:33">
      <c r="E67" s="251" t="s">
        <v>614</v>
      </c>
      <c r="F67" s="2"/>
      <c r="G67" s="2"/>
      <c r="H67" s="2"/>
      <c r="I67" s="2"/>
      <c r="J67" s="2"/>
      <c r="K67" s="2"/>
      <c r="L67" s="2"/>
      <c r="M67" s="2"/>
      <c r="N67" s="2"/>
      <c r="O67" s="2"/>
      <c r="P67" s="2"/>
      <c r="Q67" s="2"/>
      <c r="R67" s="2"/>
      <c r="S67" s="2"/>
      <c r="T67" s="2"/>
      <c r="U67" s="2"/>
      <c r="V67" s="2"/>
      <c r="W67" s="2"/>
      <c r="X67" s="2"/>
      <c r="Y67" s="2"/>
      <c r="Z67" s="2"/>
      <c r="AA67" s="2"/>
      <c r="AB67" s="2"/>
      <c r="AC67" s="2"/>
      <c r="AD67" s="256">
        <v>1016</v>
      </c>
      <c r="AE67" s="260">
        <v>1</v>
      </c>
      <c r="AF67" s="260">
        <v>-264</v>
      </c>
      <c r="AG67" s="260">
        <v>-917</v>
      </c>
    </row>
    <row r="68" spans="1:33">
      <c r="A68" s="108" t="s">
        <v>43</v>
      </c>
      <c r="E68" s="29" t="s">
        <v>23</v>
      </c>
      <c r="F68" s="2">
        <v>0</v>
      </c>
      <c r="G68" s="2">
        <v>0</v>
      </c>
      <c r="H68" s="2">
        <v>0</v>
      </c>
      <c r="I68" s="2">
        <v>0</v>
      </c>
      <c r="J68" s="2">
        <v>0</v>
      </c>
      <c r="K68" s="2">
        <v>0</v>
      </c>
      <c r="L68" s="2">
        <v>0</v>
      </c>
      <c r="M68" s="2">
        <v>0</v>
      </c>
      <c r="N68" s="2">
        <v>0</v>
      </c>
      <c r="O68" s="2">
        <v>0</v>
      </c>
      <c r="P68" s="2" t="s">
        <v>36</v>
      </c>
      <c r="Q68" s="2" t="s">
        <v>36</v>
      </c>
      <c r="R68" s="2">
        <v>-18</v>
      </c>
      <c r="S68" s="2">
        <v>-5</v>
      </c>
      <c r="T68" s="2">
        <v>-63</v>
      </c>
      <c r="U68" s="2">
        <v>-30</v>
      </c>
      <c r="V68" s="2">
        <v>-62</v>
      </c>
      <c r="W68" s="2">
        <v>-42</v>
      </c>
      <c r="X68" s="2">
        <v>-98</v>
      </c>
      <c r="Y68" s="2">
        <v>-104</v>
      </c>
      <c r="Z68" s="2">
        <v>2</v>
      </c>
      <c r="AA68" s="2">
        <v>1</v>
      </c>
      <c r="AB68" s="2">
        <v>3</v>
      </c>
      <c r="AC68" s="2">
        <v>-2</v>
      </c>
      <c r="AD68" s="256">
        <v>-186</v>
      </c>
      <c r="AE68" s="260">
        <v>12</v>
      </c>
      <c r="AF68" s="260">
        <v>64</v>
      </c>
      <c r="AG68" s="260">
        <v>49</v>
      </c>
    </row>
    <row r="69" spans="1:33">
      <c r="A69" s="108" t="s">
        <v>44</v>
      </c>
      <c r="E69" s="90" t="s">
        <v>159</v>
      </c>
      <c r="F69" s="1">
        <v>758</v>
      </c>
      <c r="G69" s="1">
        <v>715</v>
      </c>
      <c r="H69" s="1">
        <v>299</v>
      </c>
      <c r="I69" s="1">
        <v>848</v>
      </c>
      <c r="J69" s="1">
        <v>-1112</v>
      </c>
      <c r="K69" s="1">
        <v>-453</v>
      </c>
      <c r="L69" s="1">
        <v>350</v>
      </c>
      <c r="M69" s="1">
        <v>1207</v>
      </c>
      <c r="N69" s="1">
        <v>226</v>
      </c>
      <c r="O69" s="1">
        <v>492</v>
      </c>
      <c r="P69" s="1">
        <v>-918</v>
      </c>
      <c r="Q69" s="1">
        <v>-238</v>
      </c>
      <c r="R69" s="1">
        <v>-349</v>
      </c>
      <c r="S69" s="1">
        <v>15</v>
      </c>
      <c r="T69" s="1">
        <v>-1361</v>
      </c>
      <c r="U69" s="1">
        <v>-1178</v>
      </c>
      <c r="V69" s="1">
        <v>-896</v>
      </c>
      <c r="W69" s="1">
        <v>-317</v>
      </c>
      <c r="X69" s="1">
        <v>-92</v>
      </c>
      <c r="Y69" s="1">
        <v>-307</v>
      </c>
      <c r="Z69" s="1">
        <v>-466</v>
      </c>
      <c r="AA69" s="1">
        <v>54</v>
      </c>
      <c r="AB69" s="1">
        <v>-1470</v>
      </c>
      <c r="AC69" s="1">
        <v>-1477</v>
      </c>
      <c r="AD69" s="257">
        <v>362</v>
      </c>
      <c r="AE69" s="257">
        <v>66</v>
      </c>
      <c r="AF69" s="257">
        <v>-1673</v>
      </c>
      <c r="AG69" s="257">
        <v>-2343</v>
      </c>
    </row>
    <row r="70" spans="1:33">
      <c r="A70" s="108" t="s">
        <v>44</v>
      </c>
      <c r="E70" s="90" t="s">
        <v>24</v>
      </c>
      <c r="F70" s="1">
        <v>1250</v>
      </c>
      <c r="G70" s="1">
        <v>1752</v>
      </c>
      <c r="H70" s="1">
        <v>2098</v>
      </c>
      <c r="I70" s="1">
        <v>3773</v>
      </c>
      <c r="J70" s="1">
        <v>-1218</v>
      </c>
      <c r="K70" s="1">
        <v>-460</v>
      </c>
      <c r="L70" s="1">
        <v>1190</v>
      </c>
      <c r="M70" s="1">
        <v>1573</v>
      </c>
      <c r="N70" s="1">
        <v>-120</v>
      </c>
      <c r="O70" s="1">
        <v>804</v>
      </c>
      <c r="P70" s="1">
        <v>1025</v>
      </c>
      <c r="Q70" s="1">
        <v>2369</v>
      </c>
      <c r="R70" s="1">
        <v>562</v>
      </c>
      <c r="S70" s="1">
        <v>1954</v>
      </c>
      <c r="T70" s="1">
        <v>1959</v>
      </c>
      <c r="U70" s="1">
        <v>2819</v>
      </c>
      <c r="V70" s="1">
        <v>-439</v>
      </c>
      <c r="W70" s="1">
        <v>701</v>
      </c>
      <c r="X70" s="1">
        <v>1751</v>
      </c>
      <c r="Y70" s="1">
        <v>1757</v>
      </c>
      <c r="Z70" s="1">
        <v>93</v>
      </c>
      <c r="AA70" s="1">
        <v>1376</v>
      </c>
      <c r="AB70" s="1">
        <v>837</v>
      </c>
      <c r="AC70" s="1">
        <v>1122</v>
      </c>
      <c r="AD70" s="257">
        <v>861</v>
      </c>
      <c r="AE70" s="257">
        <v>1266</v>
      </c>
      <c r="AF70" s="257">
        <v>450</v>
      </c>
      <c r="AG70" s="257">
        <v>22</v>
      </c>
    </row>
    <row r="71" spans="1:33">
      <c r="A71" s="108" t="s">
        <v>45</v>
      </c>
      <c r="E71" s="90"/>
      <c r="F71" s="1"/>
      <c r="G71" s="1"/>
      <c r="H71" s="1"/>
      <c r="I71" s="1"/>
      <c r="J71" s="1"/>
      <c r="K71" s="1"/>
      <c r="L71" s="1"/>
      <c r="M71" s="1"/>
      <c r="N71" s="1"/>
      <c r="O71" s="1"/>
      <c r="P71" s="1"/>
      <c r="Q71" s="1"/>
      <c r="R71" s="1"/>
      <c r="S71" s="1"/>
      <c r="T71" s="1"/>
      <c r="U71" s="1"/>
      <c r="V71" s="1"/>
      <c r="W71" s="1"/>
      <c r="X71" s="1"/>
      <c r="Y71" s="1"/>
      <c r="Z71" s="1"/>
      <c r="AA71" s="1"/>
      <c r="AB71" s="1"/>
      <c r="AC71" s="1"/>
      <c r="AD71" s="257"/>
      <c r="AE71" s="260"/>
      <c r="AF71" s="260"/>
      <c r="AG71" s="260"/>
    </row>
    <row r="72" spans="1:33">
      <c r="A72" s="108" t="s">
        <v>43</v>
      </c>
      <c r="E72" s="29" t="s">
        <v>25</v>
      </c>
      <c r="F72" s="2"/>
      <c r="G72" s="2"/>
      <c r="H72" s="2"/>
      <c r="I72" s="2"/>
      <c r="J72" s="2"/>
      <c r="K72" s="2"/>
      <c r="L72" s="2"/>
      <c r="M72" s="2"/>
      <c r="N72" s="2"/>
      <c r="O72" s="2"/>
      <c r="P72" s="2"/>
      <c r="Q72" s="2"/>
      <c r="R72" s="2"/>
      <c r="S72" s="2"/>
      <c r="T72" s="2"/>
      <c r="U72" s="2"/>
      <c r="V72" s="2"/>
      <c r="W72" s="2"/>
      <c r="X72" s="2"/>
      <c r="Y72" s="2"/>
      <c r="Z72" s="2"/>
      <c r="AA72" s="2"/>
      <c r="AB72" s="2"/>
      <c r="AC72" s="2"/>
      <c r="AD72" s="256"/>
      <c r="AE72" s="260"/>
      <c r="AF72" s="260"/>
      <c r="AG72" s="260"/>
    </row>
    <row r="73" spans="1:33">
      <c r="A73" s="108" t="s">
        <v>43</v>
      </c>
      <c r="E73" s="29" t="s">
        <v>26</v>
      </c>
      <c r="F73" s="2">
        <v>492</v>
      </c>
      <c r="G73" s="2">
        <v>1037</v>
      </c>
      <c r="H73" s="2">
        <v>1799</v>
      </c>
      <c r="I73" s="2">
        <v>2925</v>
      </c>
      <c r="J73" s="2">
        <v>-106</v>
      </c>
      <c r="K73" s="2">
        <v>-7</v>
      </c>
      <c r="L73" s="2">
        <v>840</v>
      </c>
      <c r="M73" s="2">
        <v>366</v>
      </c>
      <c r="N73" s="2">
        <v>-346</v>
      </c>
      <c r="O73" s="2">
        <v>312</v>
      </c>
      <c r="P73" s="2">
        <v>1943</v>
      </c>
      <c r="Q73" s="2">
        <v>2607</v>
      </c>
      <c r="R73" s="2">
        <v>911</v>
      </c>
      <c r="S73" s="2">
        <v>1939</v>
      </c>
      <c r="T73" s="2">
        <v>3320</v>
      </c>
      <c r="U73" s="2">
        <v>3997</v>
      </c>
      <c r="V73" s="2">
        <v>457</v>
      </c>
      <c r="W73" s="2">
        <v>1018</v>
      </c>
      <c r="X73" s="2">
        <v>1844</v>
      </c>
      <c r="Y73" s="2">
        <v>2064</v>
      </c>
      <c r="Z73" s="2">
        <v>561</v>
      </c>
      <c r="AA73" s="2">
        <v>1322</v>
      </c>
      <c r="AB73" s="2">
        <v>2305</v>
      </c>
      <c r="AC73" s="2">
        <v>2596</v>
      </c>
      <c r="AD73" s="256">
        <v>501</v>
      </c>
      <c r="AE73" s="260">
        <v>1200</v>
      </c>
      <c r="AF73" s="260">
        <v>2121</v>
      </c>
      <c r="AG73" s="260">
        <v>2362</v>
      </c>
    </row>
    <row r="74" spans="1:33">
      <c r="A74" s="108" t="s">
        <v>43</v>
      </c>
      <c r="E74" s="29" t="s">
        <v>27</v>
      </c>
      <c r="F74" s="2" t="s">
        <v>36</v>
      </c>
      <c r="G74" s="2" t="s">
        <v>36</v>
      </c>
      <c r="H74" s="2" t="s">
        <v>36</v>
      </c>
      <c r="I74" s="2" t="s">
        <v>36</v>
      </c>
      <c r="J74" s="2" t="s">
        <v>36</v>
      </c>
      <c r="K74" s="2" t="s">
        <v>36</v>
      </c>
      <c r="L74" s="2" t="s">
        <v>36</v>
      </c>
      <c r="M74" s="2" t="s">
        <v>36</v>
      </c>
      <c r="N74" s="2" t="s">
        <v>36</v>
      </c>
      <c r="O74" s="2" t="s">
        <v>36</v>
      </c>
      <c r="P74" s="2" t="s">
        <v>36</v>
      </c>
      <c r="Q74" s="2" t="s">
        <v>36</v>
      </c>
      <c r="R74" s="2" t="s">
        <v>36</v>
      </c>
      <c r="S74" s="2" t="s">
        <v>36</v>
      </c>
      <c r="T74" s="2" t="s">
        <v>36</v>
      </c>
      <c r="U74" s="2" t="s">
        <v>36</v>
      </c>
      <c r="V74" s="2" t="s">
        <v>36</v>
      </c>
      <c r="W74" s="2" t="s">
        <v>36</v>
      </c>
      <c r="X74" s="2">
        <v>-1</v>
      </c>
      <c r="Y74" s="2">
        <v>0</v>
      </c>
      <c r="Z74" s="2">
        <v>-2</v>
      </c>
      <c r="AA74" s="2">
        <v>0</v>
      </c>
      <c r="AB74" s="2">
        <v>2</v>
      </c>
      <c r="AC74" s="2">
        <v>3</v>
      </c>
      <c r="AD74" s="256">
        <v>-2</v>
      </c>
      <c r="AE74" s="260">
        <v>0</v>
      </c>
      <c r="AF74" s="260">
        <v>2</v>
      </c>
      <c r="AG74" s="260">
        <v>3</v>
      </c>
    </row>
    <row r="75" spans="1:33">
      <c r="A75" s="108" t="s">
        <v>44</v>
      </c>
      <c r="E75" s="90" t="s">
        <v>28</v>
      </c>
      <c r="F75" s="1">
        <v>492</v>
      </c>
      <c r="G75" s="1">
        <v>1037</v>
      </c>
      <c r="H75" s="1">
        <v>1799</v>
      </c>
      <c r="I75" s="1">
        <v>2925</v>
      </c>
      <c r="J75" s="1">
        <v>-106</v>
      </c>
      <c r="K75" s="1">
        <v>-7</v>
      </c>
      <c r="L75" s="1">
        <v>840</v>
      </c>
      <c r="M75" s="1">
        <v>366</v>
      </c>
      <c r="N75" s="1">
        <v>-346</v>
      </c>
      <c r="O75" s="1">
        <v>312</v>
      </c>
      <c r="P75" s="1">
        <v>1943</v>
      </c>
      <c r="Q75" s="1">
        <v>2607</v>
      </c>
      <c r="R75" s="1">
        <v>911</v>
      </c>
      <c r="S75" s="1">
        <v>1939</v>
      </c>
      <c r="T75" s="1">
        <v>3320</v>
      </c>
      <c r="U75" s="1">
        <v>3997</v>
      </c>
      <c r="V75" s="1">
        <v>457</v>
      </c>
      <c r="W75" s="1">
        <v>1018</v>
      </c>
      <c r="X75" s="1">
        <v>1843</v>
      </c>
      <c r="Y75" s="1">
        <v>2064</v>
      </c>
      <c r="Z75" s="1">
        <v>559</v>
      </c>
      <c r="AA75" s="1">
        <v>1322</v>
      </c>
      <c r="AB75" s="1">
        <v>2307</v>
      </c>
      <c r="AC75" s="1">
        <v>2599</v>
      </c>
      <c r="AD75" s="257">
        <v>499</v>
      </c>
      <c r="AE75" s="258">
        <v>1200</v>
      </c>
      <c r="AF75" s="258">
        <v>2123</v>
      </c>
      <c r="AG75" s="258">
        <v>2365</v>
      </c>
    </row>
    <row r="76" spans="1:33">
      <c r="A76" s="108" t="s">
        <v>45</v>
      </c>
      <c r="E76" s="29"/>
      <c r="F76" s="2"/>
      <c r="G76" s="2"/>
      <c r="H76" s="2"/>
      <c r="I76" s="2"/>
      <c r="J76" s="2"/>
      <c r="K76" s="2"/>
      <c r="L76" s="2"/>
      <c r="M76" s="2"/>
      <c r="N76" s="2"/>
      <c r="O76" s="2"/>
      <c r="P76" s="2"/>
      <c r="Q76" s="2"/>
      <c r="R76" s="2"/>
      <c r="S76" s="2"/>
      <c r="T76" s="2"/>
      <c r="U76" s="2"/>
      <c r="V76" s="2"/>
      <c r="W76" s="2"/>
      <c r="X76" s="2"/>
      <c r="Y76" s="2"/>
      <c r="Z76" s="2"/>
      <c r="AA76" s="2"/>
      <c r="AB76" s="2"/>
      <c r="AC76" s="2"/>
      <c r="AD76" s="256"/>
      <c r="AE76" s="260"/>
      <c r="AF76" s="260"/>
      <c r="AG76" s="260"/>
    </row>
    <row r="77" spans="1:33">
      <c r="A77" s="108" t="s">
        <v>43</v>
      </c>
      <c r="E77" s="29" t="s">
        <v>29</v>
      </c>
      <c r="F77" s="2"/>
      <c r="G77" s="2"/>
      <c r="H77" s="2"/>
      <c r="I77" s="2"/>
      <c r="J77" s="2"/>
      <c r="K77" s="2"/>
      <c r="L77" s="2"/>
      <c r="M77" s="2"/>
      <c r="N77" s="2"/>
      <c r="O77" s="2"/>
      <c r="P77" s="2"/>
      <c r="Q77" s="2"/>
      <c r="R77" s="2"/>
      <c r="S77" s="2"/>
      <c r="T77" s="2"/>
      <c r="U77" s="2"/>
      <c r="V77" s="2"/>
      <c r="W77" s="2"/>
      <c r="X77" s="2"/>
      <c r="Y77" s="2"/>
      <c r="Z77" s="2"/>
      <c r="AA77" s="2"/>
      <c r="AB77" s="2"/>
      <c r="AC77" s="2"/>
      <c r="AD77" s="256"/>
      <c r="AE77" s="260"/>
      <c r="AF77" s="260"/>
      <c r="AG77" s="260"/>
    </row>
    <row r="78" spans="1:33">
      <c r="A78" s="108" t="s">
        <v>43</v>
      </c>
      <c r="E78" s="29" t="s">
        <v>26</v>
      </c>
      <c r="F78" s="2">
        <v>1250</v>
      </c>
      <c r="G78" s="2">
        <v>1752</v>
      </c>
      <c r="H78" s="2">
        <v>2098</v>
      </c>
      <c r="I78" s="2">
        <v>3773</v>
      </c>
      <c r="J78" s="2">
        <v>-1218</v>
      </c>
      <c r="K78" s="2">
        <v>-460</v>
      </c>
      <c r="L78" s="2">
        <v>840</v>
      </c>
      <c r="M78" s="2">
        <v>1573</v>
      </c>
      <c r="N78" s="2">
        <v>-120</v>
      </c>
      <c r="O78" s="2">
        <v>804</v>
      </c>
      <c r="P78" s="2">
        <v>1025</v>
      </c>
      <c r="Q78" s="2">
        <v>2369</v>
      </c>
      <c r="R78" s="2">
        <v>562</v>
      </c>
      <c r="S78" s="2">
        <v>1954</v>
      </c>
      <c r="T78" s="2">
        <v>1959</v>
      </c>
      <c r="U78" s="2">
        <v>2819</v>
      </c>
      <c r="V78" s="2">
        <v>-439</v>
      </c>
      <c r="W78" s="2">
        <v>701</v>
      </c>
      <c r="X78" s="2">
        <v>1747</v>
      </c>
      <c r="Y78" s="2">
        <v>1752</v>
      </c>
      <c r="Z78" s="2">
        <v>99</v>
      </c>
      <c r="AA78" s="2">
        <v>1374</v>
      </c>
      <c r="AB78" s="2">
        <v>840</v>
      </c>
      <c r="AC78" s="2">
        <v>1126</v>
      </c>
      <c r="AD78" s="256">
        <v>867</v>
      </c>
      <c r="AE78" s="260">
        <v>1264</v>
      </c>
      <c r="AF78" s="260">
        <v>453</v>
      </c>
      <c r="AG78" s="260">
        <v>26</v>
      </c>
    </row>
    <row r="79" spans="1:33">
      <c r="A79" s="108" t="s">
        <v>43</v>
      </c>
      <c r="E79" s="29" t="s">
        <v>30</v>
      </c>
      <c r="F79" s="2" t="s">
        <v>36</v>
      </c>
      <c r="G79" s="2" t="s">
        <v>36</v>
      </c>
      <c r="H79" s="2" t="s">
        <v>36</v>
      </c>
      <c r="I79" s="2" t="s">
        <v>36</v>
      </c>
      <c r="J79" s="2" t="s">
        <v>36</v>
      </c>
      <c r="K79" s="2" t="s">
        <v>36</v>
      </c>
      <c r="L79" s="2" t="s">
        <v>36</v>
      </c>
      <c r="M79" s="2" t="s">
        <v>36</v>
      </c>
      <c r="N79" s="2" t="s">
        <v>36</v>
      </c>
      <c r="O79" s="2" t="s">
        <v>36</v>
      </c>
      <c r="P79" s="2" t="s">
        <v>36</v>
      </c>
      <c r="Q79" s="2" t="s">
        <v>36</v>
      </c>
      <c r="R79" s="2" t="s">
        <v>36</v>
      </c>
      <c r="S79" s="2" t="s">
        <v>36</v>
      </c>
      <c r="T79" s="2" t="s">
        <v>36</v>
      </c>
      <c r="U79" s="2" t="s">
        <v>36</v>
      </c>
      <c r="V79" s="2" t="s">
        <v>36</v>
      </c>
      <c r="W79" s="2" t="s">
        <v>36</v>
      </c>
      <c r="X79" s="2">
        <v>4</v>
      </c>
      <c r="Y79" s="2">
        <v>5</v>
      </c>
      <c r="Z79" s="2">
        <v>-6</v>
      </c>
      <c r="AA79" s="2">
        <v>2</v>
      </c>
      <c r="AB79" s="2">
        <v>-3</v>
      </c>
      <c r="AC79" s="2">
        <v>-4</v>
      </c>
      <c r="AD79" s="256">
        <v>-6</v>
      </c>
      <c r="AE79" s="260">
        <v>2</v>
      </c>
      <c r="AF79" s="260">
        <v>-3</v>
      </c>
      <c r="AG79" s="260">
        <v>-4</v>
      </c>
    </row>
    <row r="80" spans="1:33">
      <c r="A80" s="108" t="s">
        <v>44</v>
      </c>
      <c r="E80" s="90" t="s">
        <v>28</v>
      </c>
      <c r="F80" s="1">
        <v>1250</v>
      </c>
      <c r="G80" s="1">
        <v>1752</v>
      </c>
      <c r="H80" s="1">
        <v>2098</v>
      </c>
      <c r="I80" s="1">
        <v>3773</v>
      </c>
      <c r="J80" s="1">
        <v>-1218</v>
      </c>
      <c r="K80" s="1">
        <v>-460</v>
      </c>
      <c r="L80" s="1">
        <v>840</v>
      </c>
      <c r="M80" s="1">
        <v>1573</v>
      </c>
      <c r="N80" s="1">
        <v>-120</v>
      </c>
      <c r="O80" s="1">
        <v>804</v>
      </c>
      <c r="P80" s="1">
        <v>1025</v>
      </c>
      <c r="Q80" s="1">
        <v>2369</v>
      </c>
      <c r="R80" s="1">
        <v>562</v>
      </c>
      <c r="S80" s="1">
        <v>1954</v>
      </c>
      <c r="T80" s="1">
        <v>1959</v>
      </c>
      <c r="U80" s="1">
        <v>2819</v>
      </c>
      <c r="V80" s="1">
        <v>-439</v>
      </c>
      <c r="W80" s="1">
        <v>701</v>
      </c>
      <c r="X80" s="1">
        <v>1751</v>
      </c>
      <c r="Y80" s="1">
        <v>1757</v>
      </c>
      <c r="Z80" s="1">
        <v>93</v>
      </c>
      <c r="AA80" s="1">
        <v>1376</v>
      </c>
      <c r="AB80" s="1">
        <v>837</v>
      </c>
      <c r="AC80" s="1">
        <v>1122</v>
      </c>
      <c r="AD80" s="257">
        <v>861</v>
      </c>
      <c r="AE80" s="258">
        <v>1266</v>
      </c>
      <c r="AF80" s="258">
        <v>450</v>
      </c>
      <c r="AG80" s="258">
        <v>22</v>
      </c>
    </row>
    <row r="81" spans="1:34">
      <c r="A81" s="108" t="s">
        <v>45</v>
      </c>
      <c r="E81" s="29"/>
      <c r="F81" s="2"/>
      <c r="G81" s="2"/>
      <c r="H81" s="2"/>
      <c r="I81" s="2"/>
      <c r="J81" s="2"/>
      <c r="K81" s="2"/>
      <c r="L81" s="2"/>
      <c r="M81" s="2"/>
      <c r="N81" s="2"/>
      <c r="O81" s="2"/>
      <c r="P81" s="2"/>
      <c r="Q81" s="2"/>
      <c r="R81" s="2"/>
      <c r="S81" s="2"/>
      <c r="T81" s="2"/>
      <c r="U81" s="2"/>
      <c r="V81" s="2"/>
      <c r="W81" s="2"/>
      <c r="X81" s="2"/>
      <c r="Y81" s="2"/>
      <c r="Z81" s="2"/>
      <c r="AA81" s="2"/>
      <c r="AB81" s="2"/>
      <c r="AC81" s="2"/>
      <c r="AD81" s="256"/>
      <c r="AE81" s="264"/>
      <c r="AF81" s="264"/>
      <c r="AG81" s="264"/>
    </row>
    <row r="82" spans="1:34">
      <c r="A82" s="108" t="s">
        <v>43</v>
      </c>
      <c r="E82" s="29" t="s">
        <v>31</v>
      </c>
      <c r="F82" s="4">
        <v>1.76</v>
      </c>
      <c r="G82" s="4">
        <v>3.7</v>
      </c>
      <c r="H82" s="4">
        <v>6.41</v>
      </c>
      <c r="I82" s="4">
        <v>10.41</v>
      </c>
      <c r="J82" s="4">
        <v>-0.38</v>
      </c>
      <c r="K82" s="4">
        <v>-0.02</v>
      </c>
      <c r="L82" s="4">
        <v>2.97</v>
      </c>
      <c r="M82" s="4">
        <v>1.29</v>
      </c>
      <c r="N82" s="4">
        <v>-1.22</v>
      </c>
      <c r="O82" s="4">
        <v>1.1000000000000001</v>
      </c>
      <c r="P82" s="4">
        <v>6.84</v>
      </c>
      <c r="Q82" s="4">
        <v>9.18</v>
      </c>
      <c r="R82" s="4">
        <v>3.2</v>
      </c>
      <c r="S82" s="4">
        <v>6.81</v>
      </c>
      <c r="T82" s="4">
        <v>11.66</v>
      </c>
      <c r="U82" s="4">
        <v>14.04</v>
      </c>
      <c r="V82" s="4">
        <v>1.61</v>
      </c>
      <c r="W82" s="4">
        <v>3.58</v>
      </c>
      <c r="X82" s="4">
        <v>6.48</v>
      </c>
      <c r="Y82" s="4">
        <v>7.25</v>
      </c>
      <c r="Z82" s="4">
        <v>1.96</v>
      </c>
      <c r="AA82" s="4">
        <v>4.63</v>
      </c>
      <c r="AB82" s="4">
        <v>8.06</v>
      </c>
      <c r="AC82" s="4">
        <v>9.08</v>
      </c>
      <c r="AD82" s="274">
        <v>1.76</v>
      </c>
      <c r="AE82" s="264">
        <v>4.2</v>
      </c>
      <c r="AF82" s="264">
        <v>7.42</v>
      </c>
      <c r="AG82" s="264">
        <v>8.26</v>
      </c>
    </row>
    <row r="83" spans="1:34">
      <c r="A83" s="108" t="s">
        <v>43</v>
      </c>
      <c r="E83" s="29" t="s">
        <v>32</v>
      </c>
      <c r="F83" s="4">
        <v>1.76</v>
      </c>
      <c r="G83" s="4">
        <v>3.69</v>
      </c>
      <c r="H83" s="4">
        <v>6.36</v>
      </c>
      <c r="I83" s="4">
        <v>10.33</v>
      </c>
      <c r="J83" s="4">
        <v>-0.38</v>
      </c>
      <c r="K83" s="4">
        <v>-0.02</v>
      </c>
      <c r="L83" s="4">
        <v>2.97</v>
      </c>
      <c r="M83" s="4">
        <v>1.29</v>
      </c>
      <c r="N83" s="4">
        <v>-1.22</v>
      </c>
      <c r="O83" s="4">
        <v>1.1000000000000001</v>
      </c>
      <c r="P83" s="4">
        <v>6.83</v>
      </c>
      <c r="Q83" s="4">
        <v>9.16</v>
      </c>
      <c r="R83" s="4">
        <v>3.19</v>
      </c>
      <c r="S83" s="4">
        <v>6.79</v>
      </c>
      <c r="T83" s="4">
        <v>11.61</v>
      </c>
      <c r="U83" s="4">
        <v>13.97</v>
      </c>
      <c r="V83" s="4">
        <v>1.6</v>
      </c>
      <c r="W83" s="4">
        <v>3.56</v>
      </c>
      <c r="X83" s="4">
        <v>6.44</v>
      </c>
      <c r="Y83" s="4">
        <v>7.21</v>
      </c>
      <c r="Z83" s="4">
        <v>1.96</v>
      </c>
      <c r="AA83" s="4">
        <v>4.62</v>
      </c>
      <c r="AB83" s="4">
        <v>8.0399999999999991</v>
      </c>
      <c r="AC83" s="4">
        <v>9.06</v>
      </c>
      <c r="AD83" s="274">
        <v>1.75</v>
      </c>
      <c r="AE83" s="264">
        <v>4.1900000000000004</v>
      </c>
      <c r="AF83" s="264">
        <v>7.41</v>
      </c>
      <c r="AG83" s="264">
        <v>8.24</v>
      </c>
    </row>
    <row r="84" spans="1:34">
      <c r="A84" s="108" t="s">
        <v>43</v>
      </c>
      <c r="E84" s="29" t="s">
        <v>33</v>
      </c>
      <c r="F84" s="5">
        <v>281.39999999999998</v>
      </c>
      <c r="G84" s="5">
        <v>281.5</v>
      </c>
      <c r="H84" s="5">
        <v>281.60000000000002</v>
      </c>
      <c r="I84" s="5">
        <v>281.60000000000002</v>
      </c>
      <c r="J84" s="5">
        <v>283.39999999999998</v>
      </c>
      <c r="K84" s="5">
        <v>283.60000000000002</v>
      </c>
      <c r="L84" s="5">
        <v>283.60000000000002</v>
      </c>
      <c r="M84" s="5">
        <v>283.60000000000002</v>
      </c>
      <c r="N84" s="5">
        <v>283.60000000000002</v>
      </c>
      <c r="O84" s="5">
        <v>284.10000000000002</v>
      </c>
      <c r="P84" s="5">
        <v>284.3</v>
      </c>
      <c r="Q84" s="5">
        <v>284.39999999999998</v>
      </c>
      <c r="R84" s="5">
        <v>284.5</v>
      </c>
      <c r="S84" s="5">
        <v>284.7</v>
      </c>
      <c r="T84" s="5">
        <v>284.7</v>
      </c>
      <c r="U84" s="5">
        <v>284.7</v>
      </c>
      <c r="V84" s="5">
        <v>284.7</v>
      </c>
      <c r="W84" s="5">
        <v>284.7</v>
      </c>
      <c r="X84" s="5">
        <v>284.7</v>
      </c>
      <c r="Y84" s="5">
        <v>284.7</v>
      </c>
      <c r="Z84" s="5">
        <v>286.10000000000002</v>
      </c>
      <c r="AA84" s="5">
        <v>286.10000000000002</v>
      </c>
      <c r="AB84" s="5">
        <v>286.10000000000002</v>
      </c>
      <c r="AC84" s="5">
        <v>286.10000000000002</v>
      </c>
      <c r="AD84" s="275">
        <v>286.10000000000002</v>
      </c>
      <c r="AE84" s="265">
        <v>286.10000000000002</v>
      </c>
      <c r="AF84" s="265">
        <v>286.10000000000002</v>
      </c>
      <c r="AG84" s="265">
        <v>286.10000000000002</v>
      </c>
    </row>
    <row r="85" spans="1:34">
      <c r="A85" s="108" t="s">
        <v>43</v>
      </c>
      <c r="E85" s="29" t="s">
        <v>34</v>
      </c>
      <c r="F85" s="5">
        <v>279.7</v>
      </c>
      <c r="G85" s="5">
        <v>280.5</v>
      </c>
      <c r="H85" s="5">
        <v>280.89999999999998</v>
      </c>
      <c r="I85" s="5">
        <v>281</v>
      </c>
      <c r="J85" s="5">
        <v>282.10000000000002</v>
      </c>
      <c r="K85" s="5">
        <v>282.7</v>
      </c>
      <c r="L85" s="5">
        <v>283</v>
      </c>
      <c r="M85" s="5">
        <v>283.10000000000002</v>
      </c>
      <c r="N85" s="5">
        <v>283.60000000000002</v>
      </c>
      <c r="O85" s="5">
        <v>283.8</v>
      </c>
      <c r="P85" s="5">
        <v>283.89999999999998</v>
      </c>
      <c r="Q85" s="5">
        <v>284</v>
      </c>
      <c r="R85" s="5">
        <v>284.5</v>
      </c>
      <c r="S85" s="5">
        <v>284.5</v>
      </c>
      <c r="T85" s="5">
        <v>284.60000000000002</v>
      </c>
      <c r="U85" s="5">
        <v>284.60000000000002</v>
      </c>
      <c r="V85" s="5">
        <v>284.7</v>
      </c>
      <c r="W85" s="5">
        <v>284.7</v>
      </c>
      <c r="X85" s="5">
        <v>284.67</v>
      </c>
      <c r="Y85" s="5">
        <v>284.67</v>
      </c>
      <c r="Z85" s="5">
        <v>285.39999999999998</v>
      </c>
      <c r="AA85" s="5">
        <v>285.7</v>
      </c>
      <c r="AB85" s="5">
        <v>285.8</v>
      </c>
      <c r="AC85" s="5">
        <v>285.89999999999998</v>
      </c>
      <c r="AD85" s="275">
        <v>285.39999999999998</v>
      </c>
      <c r="AE85" s="265">
        <v>285.7</v>
      </c>
      <c r="AF85" s="265">
        <v>285.8</v>
      </c>
      <c r="AG85" s="265">
        <v>285.89999999999998</v>
      </c>
    </row>
    <row r="86" spans="1:34">
      <c r="A86" s="108" t="s">
        <v>43</v>
      </c>
      <c r="E86" s="29" t="s">
        <v>35</v>
      </c>
      <c r="F86" s="5">
        <v>280.2</v>
      </c>
      <c r="G86" s="5">
        <v>281</v>
      </c>
      <c r="H86" s="5">
        <v>282.89999999999998</v>
      </c>
      <c r="I86" s="5">
        <v>283.3</v>
      </c>
      <c r="J86" s="5">
        <v>282.3</v>
      </c>
      <c r="K86" s="5">
        <v>282.89999999999998</v>
      </c>
      <c r="L86" s="5">
        <v>283.10000000000002</v>
      </c>
      <c r="M86" s="5">
        <v>283.2</v>
      </c>
      <c r="N86" s="5">
        <v>283.60000000000002</v>
      </c>
      <c r="O86" s="5">
        <v>284.2</v>
      </c>
      <c r="P86" s="5">
        <v>284.5</v>
      </c>
      <c r="Q86" s="5">
        <v>284.60000000000002</v>
      </c>
      <c r="R86" s="5">
        <v>285.39999999999998</v>
      </c>
      <c r="S86" s="5">
        <v>285.60000000000002</v>
      </c>
      <c r="T86" s="5">
        <v>285.89999999999998</v>
      </c>
      <c r="U86" s="5">
        <v>286</v>
      </c>
      <c r="V86" s="5">
        <v>286.5</v>
      </c>
      <c r="W86" s="5">
        <v>286.2</v>
      </c>
      <c r="X86" s="5">
        <v>286.17</v>
      </c>
      <c r="Y86" s="5">
        <v>286.10000000000002</v>
      </c>
      <c r="Z86" s="5">
        <v>286.39999999999998</v>
      </c>
      <c r="AA86" s="5">
        <v>286.3</v>
      </c>
      <c r="AB86" s="5">
        <v>286.5</v>
      </c>
      <c r="AC86" s="5">
        <v>286.60000000000002</v>
      </c>
      <c r="AD86" s="275">
        <v>286.39999999999998</v>
      </c>
      <c r="AE86" s="259">
        <v>286.3</v>
      </c>
      <c r="AF86" s="259">
        <v>286.5</v>
      </c>
      <c r="AG86" s="259">
        <v>286.60000000000002</v>
      </c>
    </row>
    <row r="87" spans="1:34">
      <c r="A87" s="108" t="s">
        <v>45</v>
      </c>
      <c r="AD87" s="255"/>
      <c r="AE87" s="255"/>
      <c r="AF87" s="255"/>
      <c r="AG87" s="259"/>
    </row>
    <row r="88" spans="1:34">
      <c r="A88" s="108" t="s">
        <v>42</v>
      </c>
      <c r="E88" s="34" t="s">
        <v>40</v>
      </c>
      <c r="F88" s="90" t="s">
        <v>0</v>
      </c>
      <c r="G88" s="90" t="s">
        <v>1</v>
      </c>
      <c r="H88" s="90" t="s">
        <v>2</v>
      </c>
      <c r="I88" s="90" t="s">
        <v>3</v>
      </c>
      <c r="J88" s="90" t="s">
        <v>4</v>
      </c>
      <c r="K88" s="90" t="s">
        <v>5</v>
      </c>
      <c r="L88" s="90" t="s">
        <v>6</v>
      </c>
      <c r="M88" s="34" t="s">
        <v>7</v>
      </c>
      <c r="N88" s="34" t="s">
        <v>8</v>
      </c>
      <c r="O88" s="34" t="s">
        <v>9</v>
      </c>
      <c r="P88" s="34" t="s">
        <v>458</v>
      </c>
      <c r="Q88" s="34" t="s">
        <v>485</v>
      </c>
      <c r="R88" s="34" t="s">
        <v>492</v>
      </c>
      <c r="S88" s="34" t="s">
        <v>520</v>
      </c>
      <c r="T88" s="34" t="s">
        <v>524</v>
      </c>
      <c r="U88" s="34" t="s">
        <v>526</v>
      </c>
      <c r="V88" s="123" t="s">
        <v>537</v>
      </c>
      <c r="W88" s="123" t="s">
        <v>569</v>
      </c>
      <c r="X88" s="123" t="s">
        <v>570</v>
      </c>
      <c r="Y88" s="238" t="s">
        <v>574</v>
      </c>
      <c r="Z88" s="238" t="s">
        <v>585</v>
      </c>
      <c r="AA88" s="238" t="s">
        <v>591</v>
      </c>
      <c r="AB88" s="238" t="s">
        <v>596</v>
      </c>
      <c r="AC88" s="238" t="s">
        <v>600</v>
      </c>
      <c r="AD88" s="254" t="s">
        <v>585</v>
      </c>
      <c r="AE88" s="254" t="s">
        <v>591</v>
      </c>
      <c r="AF88" s="254" t="s">
        <v>596</v>
      </c>
      <c r="AG88" s="254" t="s">
        <v>600</v>
      </c>
    </row>
    <row r="89" spans="1:34">
      <c r="A89" s="108" t="s">
        <v>45</v>
      </c>
      <c r="E89" s="108" t="s">
        <v>37</v>
      </c>
      <c r="AD89" s="255"/>
      <c r="AE89" s="255"/>
      <c r="AF89" s="255"/>
      <c r="AG89" s="255"/>
    </row>
    <row r="90" spans="1:34">
      <c r="A90" s="108" t="s">
        <v>44</v>
      </c>
      <c r="E90" s="88" t="s">
        <v>10</v>
      </c>
      <c r="H90" s="126"/>
      <c r="I90" s="126">
        <f t="shared" ref="I90:I103" si="0">SUM(F8:I8)</f>
        <v>104732</v>
      </c>
      <c r="J90" s="126">
        <f t="shared" ref="J90:J103" si="1">SUM(G8:J8)</f>
        <v>103995</v>
      </c>
      <c r="K90" s="126">
        <f t="shared" ref="K90:K103" si="2">SUM(H8:K8)</f>
        <v>103797</v>
      </c>
      <c r="L90" s="126">
        <f t="shared" ref="L90:L103" si="3">SUM(I8:L8)</f>
        <v>103772</v>
      </c>
      <c r="M90" s="126">
        <f t="shared" ref="M90:M103" si="4">SUM(J8:M8)</f>
        <v>104792</v>
      </c>
      <c r="N90" s="126">
        <v>106417</v>
      </c>
      <c r="O90" s="126">
        <v>108312</v>
      </c>
      <c r="P90" s="126">
        <v>109580</v>
      </c>
      <c r="Q90" s="126">
        <v>109132</v>
      </c>
      <c r="R90" s="126">
        <v>108447</v>
      </c>
      <c r="S90" s="126">
        <v>108276</v>
      </c>
      <c r="T90" s="126">
        <v>106985</v>
      </c>
      <c r="U90" s="126">
        <v>106326</v>
      </c>
      <c r="V90" s="126">
        <v>104629</v>
      </c>
      <c r="W90" s="126">
        <f t="shared" ref="W90:AC97" si="5">SUM(T8:W8)</f>
        <v>101461</v>
      </c>
      <c r="X90" s="126">
        <f t="shared" si="5"/>
        <v>100785</v>
      </c>
      <c r="Y90" s="126">
        <f t="shared" si="5"/>
        <v>101598</v>
      </c>
      <c r="Z90" s="126">
        <f t="shared" si="5"/>
        <v>104037</v>
      </c>
      <c r="AA90" s="126">
        <f t="shared" si="5"/>
        <v>107657</v>
      </c>
      <c r="AB90" s="126">
        <f t="shared" si="5"/>
        <v>109178</v>
      </c>
      <c r="AC90" s="126">
        <f t="shared" si="5"/>
        <v>109994</v>
      </c>
      <c r="AD90" s="257"/>
      <c r="AE90" s="257"/>
      <c r="AF90" s="257"/>
      <c r="AG90" s="276">
        <f t="shared" ref="AG90:AG97" si="6">SUM(AD8:AG8)</f>
        <v>109994</v>
      </c>
      <c r="AH90" s="127"/>
    </row>
    <row r="91" spans="1:34">
      <c r="A91" s="108" t="s">
        <v>43</v>
      </c>
      <c r="E91" s="124" t="s">
        <v>11</v>
      </c>
      <c r="I91" s="126">
        <f t="shared" si="0"/>
        <v>-85466</v>
      </c>
      <c r="J91" s="126">
        <f t="shared" si="1"/>
        <v>-85248</v>
      </c>
      <c r="K91" s="126">
        <f t="shared" si="2"/>
        <v>-84885</v>
      </c>
      <c r="L91" s="126">
        <f t="shared" si="3"/>
        <v>-84788</v>
      </c>
      <c r="M91" s="126">
        <f t="shared" si="4"/>
        <v>-86795</v>
      </c>
      <c r="N91" s="126">
        <v>-87901</v>
      </c>
      <c r="O91" s="126">
        <v>-89208</v>
      </c>
      <c r="P91" s="126">
        <v>-89289</v>
      </c>
      <c r="Q91" s="126">
        <v>-86980</v>
      </c>
      <c r="R91" s="126">
        <v>-85091</v>
      </c>
      <c r="S91" s="126">
        <v>-84254</v>
      </c>
      <c r="T91" s="126">
        <v>-82945</v>
      </c>
      <c r="U91" s="126">
        <v>-82697</v>
      </c>
      <c r="V91" s="126">
        <v>-82135</v>
      </c>
      <c r="W91" s="126">
        <f t="shared" si="5"/>
        <v>-80550</v>
      </c>
      <c r="X91" s="126">
        <f t="shared" si="5"/>
        <v>-81199</v>
      </c>
      <c r="Y91" s="126">
        <f t="shared" si="5"/>
        <v>-82840</v>
      </c>
      <c r="Z91" s="126">
        <f t="shared" si="5"/>
        <v>-84897</v>
      </c>
      <c r="AA91" s="126">
        <f t="shared" si="5"/>
        <v>-87532</v>
      </c>
      <c r="AB91" s="126">
        <f t="shared" si="5"/>
        <v>-88004</v>
      </c>
      <c r="AC91" s="126">
        <f t="shared" si="5"/>
        <v>-87741</v>
      </c>
      <c r="AD91" s="260"/>
      <c r="AE91" s="260"/>
      <c r="AF91" s="260"/>
      <c r="AG91" s="276">
        <f t="shared" si="6"/>
        <v>-87807</v>
      </c>
      <c r="AH91" s="127"/>
    </row>
    <row r="92" spans="1:34">
      <c r="A92" s="108" t="s">
        <v>44</v>
      </c>
      <c r="E92" s="88" t="s">
        <v>12</v>
      </c>
      <c r="I92" s="126">
        <f t="shared" si="0"/>
        <v>19266</v>
      </c>
      <c r="J92" s="126">
        <f t="shared" si="1"/>
        <v>18747</v>
      </c>
      <c r="K92" s="126">
        <f t="shared" si="2"/>
        <v>18912</v>
      </c>
      <c r="L92" s="126">
        <f t="shared" si="3"/>
        <v>18984</v>
      </c>
      <c r="M92" s="126">
        <f t="shared" si="4"/>
        <v>17997</v>
      </c>
      <c r="N92" s="126">
        <v>18516</v>
      </c>
      <c r="O92" s="126">
        <v>19104</v>
      </c>
      <c r="P92" s="126">
        <v>20291</v>
      </c>
      <c r="Q92" s="126">
        <v>22152</v>
      </c>
      <c r="R92" s="126">
        <v>23356</v>
      </c>
      <c r="S92" s="126">
        <v>24022</v>
      </c>
      <c r="T92" s="126">
        <v>24040</v>
      </c>
      <c r="U92" s="126">
        <v>23629</v>
      </c>
      <c r="V92" s="126">
        <v>22494</v>
      </c>
      <c r="W92" s="126">
        <f t="shared" si="5"/>
        <v>20911</v>
      </c>
      <c r="X92" s="126">
        <f t="shared" si="5"/>
        <v>19586</v>
      </c>
      <c r="Y92" s="126">
        <f t="shared" si="5"/>
        <v>18758</v>
      </c>
      <c r="Z92" s="126">
        <f t="shared" si="5"/>
        <v>19140</v>
      </c>
      <c r="AA92" s="126">
        <f t="shared" si="5"/>
        <v>20125</v>
      </c>
      <c r="AB92" s="126">
        <f t="shared" si="5"/>
        <v>21174</v>
      </c>
      <c r="AC92" s="126">
        <f t="shared" si="5"/>
        <v>22253</v>
      </c>
      <c r="AD92" s="257"/>
      <c r="AE92" s="257"/>
      <c r="AF92" s="257"/>
      <c r="AG92" s="276">
        <f t="shared" si="6"/>
        <v>22187</v>
      </c>
      <c r="AH92" s="127"/>
    </row>
    <row r="93" spans="1:34">
      <c r="A93" s="108" t="s">
        <v>43</v>
      </c>
      <c r="E93" s="124" t="s">
        <v>13</v>
      </c>
      <c r="I93" s="126">
        <f t="shared" si="0"/>
        <v>-10219</v>
      </c>
      <c r="J93" s="126">
        <f t="shared" si="1"/>
        <v>-10540</v>
      </c>
      <c r="K93" s="126">
        <f t="shared" si="2"/>
        <v>-10834</v>
      </c>
      <c r="L93" s="126">
        <f t="shared" si="3"/>
        <v>-10995</v>
      </c>
      <c r="M93" s="126">
        <f t="shared" si="4"/>
        <v>-11788</v>
      </c>
      <c r="N93" s="126">
        <v>-11944</v>
      </c>
      <c r="O93" s="126">
        <v>-12126</v>
      </c>
      <c r="P93" s="126">
        <v>-11988</v>
      </c>
      <c r="Q93" s="126">
        <v>-11394</v>
      </c>
      <c r="R93" s="126">
        <v>-11300</v>
      </c>
      <c r="S93" s="126">
        <v>-11277</v>
      </c>
      <c r="T93" s="126">
        <v>-11605</v>
      </c>
      <c r="U93" s="126">
        <v>-11698</v>
      </c>
      <c r="V93" s="126">
        <v>-11345</v>
      </c>
      <c r="W93" s="126">
        <f t="shared" si="5"/>
        <v>-11020</v>
      </c>
      <c r="X93" s="126">
        <f t="shared" si="5"/>
        <v>-10795</v>
      </c>
      <c r="Y93" s="126">
        <f t="shared" si="5"/>
        <v>-10821</v>
      </c>
      <c r="Z93" s="126">
        <f t="shared" si="5"/>
        <v>-10888</v>
      </c>
      <c r="AA93" s="126">
        <f t="shared" si="5"/>
        <v>-11139</v>
      </c>
      <c r="AB93" s="126">
        <f t="shared" si="5"/>
        <v>-11349</v>
      </c>
      <c r="AC93" s="126">
        <f t="shared" si="5"/>
        <v>-11625</v>
      </c>
      <c r="AD93" s="260"/>
      <c r="AE93" s="260"/>
      <c r="AF93" s="260"/>
      <c r="AG93" s="276">
        <f t="shared" si="6"/>
        <v>-11673</v>
      </c>
      <c r="AH93" s="127"/>
    </row>
    <row r="94" spans="1:34">
      <c r="A94" s="108" t="s">
        <v>43</v>
      </c>
      <c r="E94" s="124" t="s">
        <v>14</v>
      </c>
      <c r="I94" s="126">
        <f t="shared" si="0"/>
        <v>-4417</v>
      </c>
      <c r="J94" s="126">
        <f t="shared" si="1"/>
        <v>-4540</v>
      </c>
      <c r="K94" s="126">
        <f t="shared" si="2"/>
        <v>-4530</v>
      </c>
      <c r="L94" s="126">
        <f t="shared" si="3"/>
        <v>-4399</v>
      </c>
      <c r="M94" s="126">
        <f t="shared" si="4"/>
        <v>-4839</v>
      </c>
      <c r="N94" s="126">
        <v>-4959</v>
      </c>
      <c r="O94" s="126">
        <v>-5130</v>
      </c>
      <c r="P94" s="126">
        <v>-5409</v>
      </c>
      <c r="Q94" s="126">
        <v>-5375</v>
      </c>
      <c r="R94" s="126">
        <v>-5369</v>
      </c>
      <c r="S94" s="126">
        <v>-5624</v>
      </c>
      <c r="T94" s="126">
        <v>-5586</v>
      </c>
      <c r="U94" s="126">
        <v>-5428</v>
      </c>
      <c r="V94" s="126">
        <v>-5371</v>
      </c>
      <c r="W94" s="126">
        <f t="shared" si="5"/>
        <v>-4921</v>
      </c>
      <c r="X94" s="126">
        <f t="shared" si="5"/>
        <v>-4698</v>
      </c>
      <c r="Y94" s="126">
        <f t="shared" si="5"/>
        <v>-4972</v>
      </c>
      <c r="Z94" s="126">
        <f t="shared" si="5"/>
        <v>-4959</v>
      </c>
      <c r="AA94" s="126">
        <f t="shared" si="5"/>
        <v>-5257</v>
      </c>
      <c r="AB94" s="126">
        <f t="shared" si="5"/>
        <v>-5730</v>
      </c>
      <c r="AC94" s="126">
        <f t="shared" si="5"/>
        <v>-5505</v>
      </c>
      <c r="AD94" s="260"/>
      <c r="AE94" s="260"/>
      <c r="AF94" s="260"/>
      <c r="AG94" s="276">
        <f t="shared" si="6"/>
        <v>-5541</v>
      </c>
      <c r="AH94" s="127"/>
    </row>
    <row r="95" spans="1:34">
      <c r="A95" s="108" t="s">
        <v>43</v>
      </c>
      <c r="E95" s="29" t="s">
        <v>15</v>
      </c>
      <c r="I95" s="126">
        <f t="shared" si="0"/>
        <v>207</v>
      </c>
      <c r="J95" s="126">
        <f t="shared" si="1"/>
        <v>374</v>
      </c>
      <c r="K95" s="126">
        <f t="shared" si="2"/>
        <v>365</v>
      </c>
      <c r="L95" s="126">
        <f t="shared" si="3"/>
        <v>349</v>
      </c>
      <c r="M95" s="126">
        <f t="shared" si="4"/>
        <v>173</v>
      </c>
      <c r="N95" s="126">
        <v>7</v>
      </c>
      <c r="O95" s="126">
        <v>6</v>
      </c>
      <c r="P95" s="126">
        <v>16</v>
      </c>
      <c r="Q95" s="126">
        <v>-61</v>
      </c>
      <c r="R95" s="126">
        <v>-77</v>
      </c>
      <c r="S95" s="126">
        <v>-61</v>
      </c>
      <c r="T95" s="126">
        <v>-46</v>
      </c>
      <c r="U95" s="126">
        <v>-9</v>
      </c>
      <c r="V95" s="126">
        <v>86</v>
      </c>
      <c r="W95" s="126">
        <f t="shared" si="5"/>
        <v>162</v>
      </c>
      <c r="X95" s="126">
        <f t="shared" si="5"/>
        <v>160</v>
      </c>
      <c r="Y95" s="126">
        <f t="shared" si="5"/>
        <v>190</v>
      </c>
      <c r="Z95" s="126">
        <f t="shared" si="5"/>
        <v>109</v>
      </c>
      <c r="AA95" s="126">
        <f t="shared" si="5"/>
        <v>78</v>
      </c>
      <c r="AB95" s="126">
        <f t="shared" si="5"/>
        <v>75</v>
      </c>
      <c r="AC95" s="126">
        <f t="shared" si="5"/>
        <v>59</v>
      </c>
      <c r="AD95" s="260"/>
      <c r="AE95" s="260"/>
      <c r="AF95" s="260"/>
      <c r="AG95" s="276">
        <f t="shared" si="6"/>
        <v>59</v>
      </c>
      <c r="AH95" s="127"/>
    </row>
    <row r="96" spans="1:34">
      <c r="A96" s="108" t="s">
        <v>43</v>
      </c>
      <c r="E96" s="29" t="s">
        <v>16</v>
      </c>
      <c r="I96" s="126">
        <f t="shared" si="0"/>
        <v>-362</v>
      </c>
      <c r="J96" s="126">
        <f t="shared" si="1"/>
        <v>-328</v>
      </c>
      <c r="K96" s="126">
        <f t="shared" si="2"/>
        <v>-836</v>
      </c>
      <c r="L96" s="126">
        <f t="shared" si="3"/>
        <v>-728</v>
      </c>
      <c r="M96" s="126">
        <f t="shared" si="4"/>
        <v>-355</v>
      </c>
      <c r="N96" s="126">
        <v>-813</v>
      </c>
      <c r="O96" s="126">
        <v>-249</v>
      </c>
      <c r="P96" s="126">
        <v>-301</v>
      </c>
      <c r="Q96" s="126">
        <v>-1561</v>
      </c>
      <c r="R96" s="126">
        <v>-1232</v>
      </c>
      <c r="S96" s="126">
        <v>-1464</v>
      </c>
      <c r="T96" s="126">
        <v>-1520</v>
      </c>
      <c r="U96" s="126">
        <v>-1064</v>
      </c>
      <c r="V96" s="126">
        <v>-969</v>
      </c>
      <c r="W96" s="126">
        <f t="shared" si="5"/>
        <v>-762</v>
      </c>
      <c r="X96" s="126">
        <f t="shared" si="5"/>
        <v>-796</v>
      </c>
      <c r="Y96" s="126">
        <f t="shared" si="5"/>
        <v>-138</v>
      </c>
      <c r="Z96" s="126">
        <f t="shared" si="5"/>
        <v>-138</v>
      </c>
      <c r="AA96" s="126">
        <f t="shared" si="5"/>
        <v>-138</v>
      </c>
      <c r="AB96" s="126">
        <f t="shared" si="5"/>
        <v>-104</v>
      </c>
      <c r="AC96" s="126">
        <f t="shared" si="5"/>
        <v>-1032</v>
      </c>
      <c r="AD96" s="260"/>
      <c r="AE96" s="260"/>
      <c r="AF96" s="260"/>
      <c r="AG96" s="276">
        <f t="shared" si="6"/>
        <v>-1032</v>
      </c>
      <c r="AH96" s="127"/>
    </row>
    <row r="97" spans="1:34">
      <c r="A97" s="108" t="s">
        <v>44</v>
      </c>
      <c r="E97" s="90" t="s">
        <v>17</v>
      </c>
      <c r="I97" s="126">
        <f t="shared" si="0"/>
        <v>4475</v>
      </c>
      <c r="J97" s="126">
        <f t="shared" si="1"/>
        <v>3713</v>
      </c>
      <c r="K97" s="126">
        <f t="shared" si="2"/>
        <v>3077</v>
      </c>
      <c r="L97" s="126">
        <f t="shared" si="3"/>
        <v>3211</v>
      </c>
      <c r="M97" s="126">
        <f t="shared" si="4"/>
        <v>1188</v>
      </c>
      <c r="N97" s="126">
        <v>807</v>
      </c>
      <c r="O97" s="126">
        <v>1605</v>
      </c>
      <c r="P97" s="126">
        <v>2609</v>
      </c>
      <c r="Q97" s="126">
        <v>3761</v>
      </c>
      <c r="R97" s="126">
        <v>5378</v>
      </c>
      <c r="S97" s="126">
        <v>5596</v>
      </c>
      <c r="T97" s="126">
        <v>5283</v>
      </c>
      <c r="U97" s="126">
        <v>5430</v>
      </c>
      <c r="V97" s="126">
        <v>4895</v>
      </c>
      <c r="W97" s="126">
        <f t="shared" si="5"/>
        <v>4370</v>
      </c>
      <c r="X97" s="126">
        <f t="shared" si="5"/>
        <v>3457</v>
      </c>
      <c r="Y97" s="126">
        <f t="shared" si="5"/>
        <v>3017</v>
      </c>
      <c r="Z97" s="126">
        <f t="shared" si="5"/>
        <v>3264</v>
      </c>
      <c r="AA97" s="126">
        <f t="shared" si="5"/>
        <v>3669</v>
      </c>
      <c r="AB97" s="126">
        <f t="shared" si="5"/>
        <v>4066</v>
      </c>
      <c r="AC97" s="126">
        <f t="shared" si="5"/>
        <v>4150</v>
      </c>
      <c r="AD97" s="257"/>
      <c r="AE97" s="257"/>
      <c r="AF97" s="257"/>
      <c r="AG97" s="276">
        <f t="shared" si="6"/>
        <v>4000</v>
      </c>
      <c r="AH97" s="127"/>
    </row>
    <row r="98" spans="1:34">
      <c r="A98" s="108" t="s">
        <v>43</v>
      </c>
      <c r="E98" s="29" t="s">
        <v>18</v>
      </c>
      <c r="I98" s="126">
        <f t="shared" si="0"/>
        <v>16.919077247661466</v>
      </c>
      <c r="J98" s="126">
        <f t="shared" si="1"/>
        <v>13.86190790636244</v>
      </c>
      <c r="K98" s="126">
        <f t="shared" si="2"/>
        <v>11.402980349140735</v>
      </c>
      <c r="L98" s="126">
        <f t="shared" si="3"/>
        <v>11.915682859787132</v>
      </c>
      <c r="M98" s="126">
        <f t="shared" si="4"/>
        <v>4.6420451345864988</v>
      </c>
      <c r="N98" s="126">
        <v>3.1676313184339233</v>
      </c>
      <c r="O98" s="126">
        <v>6.0028998365810349</v>
      </c>
      <c r="P98" s="126">
        <v>9.4142532666867247</v>
      </c>
      <c r="Q98" s="126">
        <v>13.477965556481788</v>
      </c>
      <c r="R98" s="126">
        <v>19.870989451296456</v>
      </c>
      <c r="S98" s="126">
        <v>20.693170300786004</v>
      </c>
      <c r="T98" s="126">
        <v>19.910862480895503</v>
      </c>
      <c r="U98" s="126">
        <v>20.512553141490137</v>
      </c>
      <c r="V98" s="126"/>
      <c r="W98" s="126"/>
      <c r="X98" s="126"/>
      <c r="Y98" s="126"/>
      <c r="Z98" s="126"/>
      <c r="AA98" s="126"/>
      <c r="AB98" s="126"/>
      <c r="AC98" s="126"/>
      <c r="AD98" s="263"/>
      <c r="AE98" s="263"/>
      <c r="AF98" s="263"/>
      <c r="AG98" s="276"/>
      <c r="AH98" s="127"/>
    </row>
    <row r="99" spans="1:34">
      <c r="A99" s="108" t="s">
        <v>43</v>
      </c>
      <c r="E99" s="29" t="s">
        <v>19</v>
      </c>
      <c r="I99" s="126">
        <f t="shared" si="0"/>
        <v>-440</v>
      </c>
      <c r="J99" s="126">
        <f t="shared" si="1"/>
        <v>-497</v>
      </c>
      <c r="K99" s="126">
        <f t="shared" si="2"/>
        <v>-473</v>
      </c>
      <c r="L99" s="126">
        <f t="shared" si="3"/>
        <v>-452</v>
      </c>
      <c r="M99" s="126">
        <f t="shared" si="4"/>
        <v>-535</v>
      </c>
      <c r="N99" s="126">
        <v>-498</v>
      </c>
      <c r="O99" s="126">
        <v>-504</v>
      </c>
      <c r="P99" s="126">
        <v>-456</v>
      </c>
      <c r="Q99" s="126">
        <v>-277</v>
      </c>
      <c r="R99" s="126">
        <v>-190</v>
      </c>
      <c r="S99" s="126">
        <v>-71</v>
      </c>
      <c r="T99" s="126">
        <v>-101</v>
      </c>
      <c r="U99" s="126">
        <v>-124</v>
      </c>
      <c r="V99" s="126">
        <v>-163</v>
      </c>
      <c r="W99" s="126">
        <f t="shared" ref="W99:AC100" si="7">SUM(T17:W17)</f>
        <v>-211</v>
      </c>
      <c r="X99" s="126">
        <f t="shared" si="7"/>
        <v>-80</v>
      </c>
      <c r="Y99" s="126">
        <f t="shared" si="7"/>
        <v>-237</v>
      </c>
      <c r="Z99" s="126">
        <f t="shared" si="7"/>
        <v>-329</v>
      </c>
      <c r="AA99" s="126">
        <f t="shared" si="7"/>
        <v>-437</v>
      </c>
      <c r="AB99" s="126">
        <f t="shared" si="7"/>
        <v>-702</v>
      </c>
      <c r="AC99" s="126">
        <f t="shared" si="7"/>
        <v>-672</v>
      </c>
      <c r="AD99" s="260"/>
      <c r="AE99" s="260"/>
      <c r="AF99" s="260"/>
      <c r="AG99" s="276">
        <f>SUM(AD17:AG17)</f>
        <v>-846</v>
      </c>
      <c r="AH99" s="127"/>
    </row>
    <row r="100" spans="1:34">
      <c r="A100" s="108" t="s">
        <v>44</v>
      </c>
      <c r="E100" s="88" t="s">
        <v>20</v>
      </c>
      <c r="I100" s="126">
        <f t="shared" si="0"/>
        <v>4035</v>
      </c>
      <c r="J100" s="126">
        <f t="shared" si="1"/>
        <v>3216</v>
      </c>
      <c r="K100" s="126">
        <f t="shared" si="2"/>
        <v>2604</v>
      </c>
      <c r="L100" s="126">
        <f t="shared" si="3"/>
        <v>2759</v>
      </c>
      <c r="M100" s="126">
        <f t="shared" si="4"/>
        <v>653</v>
      </c>
      <c r="N100" s="126">
        <v>309</v>
      </c>
      <c r="O100" s="126">
        <v>1101</v>
      </c>
      <c r="P100" s="126">
        <v>2153</v>
      </c>
      <c r="Q100" s="126">
        <v>3484</v>
      </c>
      <c r="R100" s="126">
        <v>5188</v>
      </c>
      <c r="S100" s="126">
        <v>5525</v>
      </c>
      <c r="T100" s="126">
        <v>5182</v>
      </c>
      <c r="U100" s="126">
        <v>5306</v>
      </c>
      <c r="V100" s="126">
        <v>4732</v>
      </c>
      <c r="W100" s="126">
        <f t="shared" si="7"/>
        <v>4159</v>
      </c>
      <c r="X100" s="126">
        <f t="shared" si="7"/>
        <v>3377</v>
      </c>
      <c r="Y100" s="126">
        <f t="shared" si="7"/>
        <v>2780</v>
      </c>
      <c r="Z100" s="126">
        <f t="shared" si="7"/>
        <v>2935</v>
      </c>
      <c r="AA100" s="126">
        <f t="shared" si="7"/>
        <v>3232</v>
      </c>
      <c r="AB100" s="126">
        <f t="shared" si="7"/>
        <v>3364</v>
      </c>
      <c r="AC100" s="126">
        <f t="shared" si="7"/>
        <v>3478</v>
      </c>
      <c r="AD100" s="257"/>
      <c r="AE100" s="257"/>
      <c r="AF100" s="257"/>
      <c r="AG100" s="276">
        <f>SUM(AD18:AG18)</f>
        <v>3154</v>
      </c>
      <c r="AH100" s="127"/>
    </row>
    <row r="101" spans="1:34">
      <c r="A101" s="108" t="s">
        <v>43</v>
      </c>
      <c r="E101" s="29" t="s">
        <v>18</v>
      </c>
      <c r="I101" s="126">
        <f t="shared" si="0"/>
        <v>15.237114505031823</v>
      </c>
      <c r="J101" s="126">
        <f t="shared" si="1"/>
        <v>11.933708808207735</v>
      </c>
      <c r="K101" s="126">
        <f t="shared" si="2"/>
        <v>9.5644373815840904</v>
      </c>
      <c r="L101" s="126">
        <f t="shared" si="3"/>
        <v>10.156425599952319</v>
      </c>
      <c r="M101" s="126">
        <f t="shared" si="4"/>
        <v>2.6060893554457931</v>
      </c>
      <c r="N101" s="126">
        <v>1.3124494924924177</v>
      </c>
      <c r="O101" s="126">
        <v>4.1566073175141289</v>
      </c>
      <c r="P101" s="126">
        <v>7.7581464565415388</v>
      </c>
      <c r="Q101" s="126">
        <v>12.446135645767423</v>
      </c>
      <c r="R101" s="126">
        <v>19.174022426678455</v>
      </c>
      <c r="S101" s="126">
        <v>20.429191191118043</v>
      </c>
      <c r="T101" s="126">
        <v>19.524759455020977</v>
      </c>
      <c r="U101" s="126">
        <v>20.042644681289513</v>
      </c>
      <c r="V101" s="126"/>
      <c r="W101" s="126"/>
      <c r="X101" s="126"/>
      <c r="Y101" s="126"/>
      <c r="Z101" s="126"/>
      <c r="AA101" s="126"/>
      <c r="AB101" s="126"/>
      <c r="AC101" s="126"/>
      <c r="AD101" s="263"/>
      <c r="AE101" s="263"/>
      <c r="AF101" s="263"/>
      <c r="AG101" s="276"/>
      <c r="AH101" s="127"/>
    </row>
    <row r="102" spans="1:34">
      <c r="A102" s="108" t="s">
        <v>43</v>
      </c>
      <c r="E102" s="29" t="s">
        <v>21</v>
      </c>
      <c r="I102" s="126">
        <f t="shared" si="0"/>
        <v>-1110</v>
      </c>
      <c r="J102" s="126">
        <f t="shared" si="1"/>
        <v>-889</v>
      </c>
      <c r="K102" s="126">
        <f t="shared" si="2"/>
        <v>-723</v>
      </c>
      <c r="L102" s="126">
        <f t="shared" si="3"/>
        <v>-793</v>
      </c>
      <c r="M102" s="126">
        <f t="shared" si="4"/>
        <v>-287</v>
      </c>
      <c r="N102" s="126">
        <v>-183</v>
      </c>
      <c r="O102" s="126">
        <v>-416</v>
      </c>
      <c r="P102" s="126">
        <v>-684</v>
      </c>
      <c r="Q102" s="126">
        <v>-877</v>
      </c>
      <c r="R102" s="126">
        <v>-1324</v>
      </c>
      <c r="S102" s="126">
        <v>-1291</v>
      </c>
      <c r="T102" s="126">
        <v>-1198</v>
      </c>
      <c r="U102" s="126">
        <v>-1309</v>
      </c>
      <c r="V102" s="126">
        <v>-1189</v>
      </c>
      <c r="W102" s="126">
        <f t="shared" ref="W102:AC103" si="8">SUM(T20:W20)</f>
        <v>-1083</v>
      </c>
      <c r="X102" s="126">
        <f t="shared" si="8"/>
        <v>-857</v>
      </c>
      <c r="Y102" s="126">
        <f t="shared" si="8"/>
        <v>-716</v>
      </c>
      <c r="Z102" s="126">
        <f t="shared" si="8"/>
        <v>-769</v>
      </c>
      <c r="AA102" s="126">
        <f t="shared" si="8"/>
        <v>-864</v>
      </c>
      <c r="AB102" s="126">
        <f t="shared" si="8"/>
        <v>-836</v>
      </c>
      <c r="AC102" s="126">
        <f t="shared" si="8"/>
        <v>-879</v>
      </c>
      <c r="AD102" s="260"/>
      <c r="AE102" s="260"/>
      <c r="AF102" s="260"/>
      <c r="AG102" s="276">
        <f>SUM(AD20:AG20)</f>
        <v>-789</v>
      </c>
      <c r="AH102" s="127"/>
    </row>
    <row r="103" spans="1:34">
      <c r="A103" s="108" t="s">
        <v>44</v>
      </c>
      <c r="E103" s="90" t="s">
        <v>22</v>
      </c>
      <c r="I103" s="126">
        <f t="shared" si="0"/>
        <v>2925</v>
      </c>
      <c r="J103" s="126">
        <f t="shared" si="1"/>
        <v>2327</v>
      </c>
      <c r="K103" s="126">
        <f t="shared" si="2"/>
        <v>1881</v>
      </c>
      <c r="L103" s="126">
        <f t="shared" si="3"/>
        <v>1966</v>
      </c>
      <c r="M103" s="126">
        <f t="shared" si="4"/>
        <v>366</v>
      </c>
      <c r="N103" s="126">
        <v>126</v>
      </c>
      <c r="O103" s="126">
        <v>685</v>
      </c>
      <c r="P103" s="126">
        <v>1469</v>
      </c>
      <c r="Q103" s="126">
        <v>2607</v>
      </c>
      <c r="R103" s="126">
        <v>3864</v>
      </c>
      <c r="S103" s="126">
        <v>4234</v>
      </c>
      <c r="T103" s="126">
        <v>3984</v>
      </c>
      <c r="U103" s="126">
        <v>3997</v>
      </c>
      <c r="V103" s="126">
        <v>3543</v>
      </c>
      <c r="W103" s="126">
        <f t="shared" si="8"/>
        <v>3076</v>
      </c>
      <c r="X103" s="126">
        <f t="shared" si="8"/>
        <v>2520</v>
      </c>
      <c r="Y103" s="126">
        <f t="shared" si="8"/>
        <v>2064</v>
      </c>
      <c r="Z103" s="126">
        <f t="shared" si="8"/>
        <v>2166</v>
      </c>
      <c r="AA103" s="126">
        <f t="shared" si="8"/>
        <v>2368</v>
      </c>
      <c r="AB103" s="126">
        <f t="shared" si="8"/>
        <v>2528</v>
      </c>
      <c r="AC103" s="126">
        <f t="shared" si="8"/>
        <v>2599</v>
      </c>
      <c r="AD103" s="258"/>
      <c r="AE103" s="258"/>
      <c r="AF103" s="258"/>
      <c r="AG103" s="276">
        <f>SUM(AD21:AG21)</f>
        <v>2365</v>
      </c>
      <c r="AH103" s="127"/>
    </row>
    <row r="104" spans="1:34">
      <c r="A104" s="108" t="s">
        <v>45</v>
      </c>
      <c r="E104" s="90"/>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257"/>
      <c r="AE104" s="257"/>
      <c r="AF104" s="257"/>
      <c r="AG104" s="276"/>
      <c r="AH104" s="127"/>
    </row>
    <row r="105" spans="1:34">
      <c r="A105" s="108" t="s">
        <v>43</v>
      </c>
      <c r="E105" s="29" t="s">
        <v>156</v>
      </c>
      <c r="I105" s="126">
        <f t="shared" ref="I105:M107" si="9">SUM(F23:I23)</f>
        <v>248</v>
      </c>
      <c r="J105" s="126">
        <f t="shared" si="9"/>
        <v>-97</v>
      </c>
      <c r="K105" s="126">
        <f t="shared" si="9"/>
        <v>-147</v>
      </c>
      <c r="L105" s="126">
        <f t="shared" si="9"/>
        <v>-152</v>
      </c>
      <c r="M105" s="126">
        <f t="shared" si="9"/>
        <v>-403</v>
      </c>
      <c r="N105" s="126">
        <v>-95</v>
      </c>
      <c r="O105" s="126">
        <v>28</v>
      </c>
      <c r="P105" s="126">
        <v>118</v>
      </c>
      <c r="Q105" s="126">
        <v>138</v>
      </c>
      <c r="R105" s="126">
        <v>182</v>
      </c>
      <c r="S105" s="126">
        <v>93</v>
      </c>
      <c r="T105" s="126">
        <v>149</v>
      </c>
      <c r="U105" s="126">
        <v>77</v>
      </c>
      <c r="V105" s="126">
        <v>-9</v>
      </c>
      <c r="W105" s="126">
        <f t="shared" ref="W105:AC107" si="10">SUM(T23:W23)</f>
        <v>-4</v>
      </c>
      <c r="X105" s="126">
        <f t="shared" si="10"/>
        <v>-141</v>
      </c>
      <c r="Y105" s="126">
        <f t="shared" si="10"/>
        <v>-91</v>
      </c>
      <c r="Z105" s="126">
        <f t="shared" si="10"/>
        <v>-35</v>
      </c>
      <c r="AA105" s="126">
        <f t="shared" si="10"/>
        <v>-53</v>
      </c>
      <c r="AB105" s="126">
        <f t="shared" si="10"/>
        <v>-22</v>
      </c>
      <c r="AC105" s="126">
        <f t="shared" si="10"/>
        <v>23</v>
      </c>
      <c r="AD105" s="260"/>
      <c r="AE105" s="260"/>
      <c r="AF105" s="260"/>
      <c r="AG105" s="276">
        <f>SUM(AD23:AG23)</f>
        <v>23</v>
      </c>
      <c r="AH105" s="127"/>
    </row>
    <row r="106" spans="1:34">
      <c r="A106" s="108" t="s">
        <v>43</v>
      </c>
      <c r="E106" s="29" t="s">
        <v>157</v>
      </c>
      <c r="I106" s="126">
        <f t="shared" si="9"/>
        <v>72</v>
      </c>
      <c r="J106" s="126">
        <f t="shared" si="9"/>
        <v>7</v>
      </c>
      <c r="K106" s="126">
        <f t="shared" si="9"/>
        <v>42</v>
      </c>
      <c r="L106" s="126">
        <f t="shared" si="9"/>
        <v>120</v>
      </c>
      <c r="M106" s="126">
        <f t="shared" si="9"/>
        <v>21</v>
      </c>
      <c r="N106" s="126">
        <v>-152</v>
      </c>
      <c r="O106" s="126">
        <v>-116</v>
      </c>
      <c r="P106" s="126">
        <v>-185</v>
      </c>
      <c r="Q106" s="126">
        <v>-112</v>
      </c>
      <c r="R106" s="126">
        <v>72</v>
      </c>
      <c r="S106" s="126">
        <v>-44</v>
      </c>
      <c r="T106" s="126">
        <v>-99</v>
      </c>
      <c r="U106" s="126">
        <v>-117</v>
      </c>
      <c r="V106" s="126">
        <v>8</v>
      </c>
      <c r="W106" s="126">
        <f t="shared" si="10"/>
        <v>31</v>
      </c>
      <c r="X106" s="126">
        <f t="shared" si="10"/>
        <v>162</v>
      </c>
      <c r="Y106" s="126">
        <f t="shared" si="10"/>
        <v>111</v>
      </c>
      <c r="Z106" s="126">
        <f t="shared" si="10"/>
        <v>25</v>
      </c>
      <c r="AA106" s="126">
        <f t="shared" si="10"/>
        <v>59</v>
      </c>
      <c r="AB106" s="126">
        <f t="shared" si="10"/>
        <v>-31</v>
      </c>
      <c r="AC106" s="126">
        <f t="shared" si="10"/>
        <v>34</v>
      </c>
      <c r="AD106" s="260"/>
      <c r="AE106" s="260"/>
      <c r="AF106" s="260"/>
      <c r="AG106" s="276">
        <f>SUM(AD24:AG24)</f>
        <v>34</v>
      </c>
      <c r="AH106" s="127"/>
    </row>
    <row r="107" spans="1:34">
      <c r="A107" s="108" t="s">
        <v>43</v>
      </c>
      <c r="E107" s="29" t="s">
        <v>158</v>
      </c>
      <c r="I107" s="126">
        <f t="shared" si="9"/>
        <v>528</v>
      </c>
      <c r="J107" s="126">
        <f t="shared" si="9"/>
        <v>-932</v>
      </c>
      <c r="K107" s="126">
        <f t="shared" si="9"/>
        <v>-215</v>
      </c>
      <c r="L107" s="126">
        <f t="shared" si="9"/>
        <v>931</v>
      </c>
      <c r="M107" s="126">
        <f t="shared" si="9"/>
        <v>1589</v>
      </c>
      <c r="N107" s="126">
        <v>2792</v>
      </c>
      <c r="O107" s="126">
        <v>2240</v>
      </c>
      <c r="P107" s="126">
        <v>6</v>
      </c>
      <c r="Q107" s="126">
        <v>-264</v>
      </c>
      <c r="R107" s="126">
        <v>-1049</v>
      </c>
      <c r="S107" s="126">
        <v>-759</v>
      </c>
      <c r="T107" s="126">
        <v>-668</v>
      </c>
      <c r="U107" s="126">
        <v>-1108</v>
      </c>
      <c r="V107" s="126">
        <v>-1650</v>
      </c>
      <c r="W107" s="126">
        <f t="shared" si="10"/>
        <v>-1470</v>
      </c>
      <c r="X107" s="126">
        <f t="shared" si="10"/>
        <v>135</v>
      </c>
      <c r="Y107" s="126">
        <f t="shared" si="10"/>
        <v>-223</v>
      </c>
      <c r="Z107" s="126">
        <f t="shared" si="10"/>
        <v>173</v>
      </c>
      <c r="AA107" s="126">
        <f t="shared" si="10"/>
        <v>119</v>
      </c>
      <c r="AB107" s="126">
        <f t="shared" si="10"/>
        <v>-1629</v>
      </c>
      <c r="AC107" s="126">
        <f t="shared" si="10"/>
        <v>-1532</v>
      </c>
      <c r="AD107" s="260"/>
      <c r="AE107" s="260"/>
      <c r="AF107" s="260"/>
      <c r="AG107" s="276">
        <f>SUM(AD25:AG25)</f>
        <v>-1532</v>
      </c>
      <c r="AH107" s="127"/>
    </row>
    <row r="108" spans="1:34">
      <c r="E108" s="251" t="s">
        <v>614</v>
      </c>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260"/>
      <c r="AE108" s="260"/>
      <c r="AF108" s="260"/>
      <c r="AG108" s="276">
        <f>SUM(AD26:AG26)</f>
        <v>-917</v>
      </c>
      <c r="AH108" s="127"/>
    </row>
    <row r="109" spans="1:34">
      <c r="A109" s="108" t="s">
        <v>43</v>
      </c>
      <c r="E109" s="29" t="s">
        <v>23</v>
      </c>
      <c r="I109" s="126">
        <f t="shared" ref="I109:M111" si="11">SUM(F27:I27)</f>
        <v>0</v>
      </c>
      <c r="J109" s="126">
        <f t="shared" si="11"/>
        <v>0</v>
      </c>
      <c r="K109" s="126">
        <f t="shared" si="11"/>
        <v>0</v>
      </c>
      <c r="L109" s="126">
        <f t="shared" si="11"/>
        <v>0</v>
      </c>
      <c r="M109" s="126">
        <f t="shared" si="11"/>
        <v>0</v>
      </c>
      <c r="N109" s="126">
        <v>0</v>
      </c>
      <c r="O109" s="126">
        <v>0</v>
      </c>
      <c r="P109" s="126">
        <v>0</v>
      </c>
      <c r="Q109" s="126">
        <v>0</v>
      </c>
      <c r="R109" s="126">
        <v>-18</v>
      </c>
      <c r="S109" s="126">
        <v>-5</v>
      </c>
      <c r="T109" s="126">
        <v>-63</v>
      </c>
      <c r="U109" s="126">
        <v>-30</v>
      </c>
      <c r="V109" s="126">
        <v>-74</v>
      </c>
      <c r="W109" s="126">
        <f t="shared" ref="W109:AC111" si="12">SUM(T27:W27)</f>
        <v>-67</v>
      </c>
      <c r="X109" s="126">
        <f t="shared" si="12"/>
        <v>-65</v>
      </c>
      <c r="Y109" s="126">
        <f t="shared" si="12"/>
        <v>-104</v>
      </c>
      <c r="Z109" s="126">
        <f t="shared" si="12"/>
        <v>-40</v>
      </c>
      <c r="AA109" s="126">
        <f t="shared" si="12"/>
        <v>-61</v>
      </c>
      <c r="AB109" s="126">
        <f t="shared" si="12"/>
        <v>-3</v>
      </c>
      <c r="AC109" s="126">
        <f t="shared" si="12"/>
        <v>-2</v>
      </c>
      <c r="AD109" s="260"/>
      <c r="AE109" s="260"/>
      <c r="AF109" s="260"/>
      <c r="AG109" s="276">
        <f>SUM(AD27:AG27)</f>
        <v>49</v>
      </c>
      <c r="AH109" s="127"/>
    </row>
    <row r="110" spans="1:34">
      <c r="A110" s="108" t="s">
        <v>44</v>
      </c>
      <c r="E110" s="90" t="s">
        <v>159</v>
      </c>
      <c r="I110" s="126">
        <f t="shared" si="11"/>
        <v>848</v>
      </c>
      <c r="J110" s="126">
        <f t="shared" si="11"/>
        <v>-1022</v>
      </c>
      <c r="K110" s="126">
        <f t="shared" si="11"/>
        <v>-320</v>
      </c>
      <c r="L110" s="126">
        <f t="shared" si="11"/>
        <v>899</v>
      </c>
      <c r="M110" s="126">
        <f t="shared" si="11"/>
        <v>1207</v>
      </c>
      <c r="N110" s="126">
        <v>2545</v>
      </c>
      <c r="O110" s="126">
        <v>2152</v>
      </c>
      <c r="P110" s="126">
        <v>-61</v>
      </c>
      <c r="Q110" s="126">
        <v>-238</v>
      </c>
      <c r="R110" s="126">
        <v>-813</v>
      </c>
      <c r="S110" s="126">
        <v>-715</v>
      </c>
      <c r="T110" s="126">
        <v>-681</v>
      </c>
      <c r="U110" s="126">
        <v>-1178</v>
      </c>
      <c r="V110" s="126">
        <v>-1725</v>
      </c>
      <c r="W110" s="126">
        <f t="shared" si="12"/>
        <v>-1510</v>
      </c>
      <c r="X110" s="126">
        <f t="shared" ref="X110:AC110" si="13">SUM(U28:X28)</f>
        <v>91</v>
      </c>
      <c r="Y110" s="126">
        <f t="shared" si="13"/>
        <v>-307</v>
      </c>
      <c r="Z110" s="126">
        <f t="shared" si="13"/>
        <v>123</v>
      </c>
      <c r="AA110" s="126">
        <f t="shared" si="13"/>
        <v>64</v>
      </c>
      <c r="AB110" s="126">
        <f t="shared" si="13"/>
        <v>-1685</v>
      </c>
      <c r="AC110" s="126">
        <f t="shared" si="13"/>
        <v>-1477</v>
      </c>
      <c r="AD110" s="257"/>
      <c r="AE110" s="257"/>
      <c r="AF110" s="257"/>
      <c r="AG110" s="276">
        <f t="shared" ref="AG110:AG111" si="14">SUM(AD28:AG28)</f>
        <v>-2343</v>
      </c>
      <c r="AH110" s="127"/>
    </row>
    <row r="111" spans="1:34">
      <c r="A111" s="108" t="s">
        <v>44</v>
      </c>
      <c r="E111" s="90" t="s">
        <v>24</v>
      </c>
      <c r="I111" s="126">
        <f t="shared" si="11"/>
        <v>3773</v>
      </c>
      <c r="J111" s="126">
        <f t="shared" si="11"/>
        <v>1305</v>
      </c>
      <c r="K111" s="126">
        <f t="shared" si="11"/>
        <v>1561</v>
      </c>
      <c r="L111" s="126">
        <f t="shared" si="11"/>
        <v>2865</v>
      </c>
      <c r="M111" s="126">
        <f t="shared" si="11"/>
        <v>1573</v>
      </c>
      <c r="N111" s="126">
        <v>2671</v>
      </c>
      <c r="O111" s="126">
        <v>2837</v>
      </c>
      <c r="P111" s="126">
        <v>1408</v>
      </c>
      <c r="Q111" s="126">
        <v>2369</v>
      </c>
      <c r="R111" s="126">
        <v>3051</v>
      </c>
      <c r="S111" s="126">
        <v>3519</v>
      </c>
      <c r="T111" s="126">
        <v>3303</v>
      </c>
      <c r="U111" s="126">
        <v>2819</v>
      </c>
      <c r="V111" s="126">
        <v>1818</v>
      </c>
      <c r="W111" s="126">
        <f t="shared" si="12"/>
        <v>1566</v>
      </c>
      <c r="X111" s="126">
        <f t="shared" si="12"/>
        <v>2611</v>
      </c>
      <c r="Y111" s="126">
        <f t="shared" si="12"/>
        <v>1757</v>
      </c>
      <c r="Z111" s="126">
        <f t="shared" si="12"/>
        <v>2289</v>
      </c>
      <c r="AA111" s="126">
        <f t="shared" si="12"/>
        <v>2432</v>
      </c>
      <c r="AB111" s="126">
        <f t="shared" si="12"/>
        <v>843</v>
      </c>
      <c r="AC111" s="126">
        <f t="shared" si="12"/>
        <v>1122</v>
      </c>
      <c r="AD111" s="257"/>
      <c r="AE111" s="257"/>
      <c r="AF111" s="257"/>
      <c r="AG111" s="276">
        <f t="shared" si="14"/>
        <v>22</v>
      </c>
      <c r="AH111" s="127"/>
    </row>
    <row r="112" spans="1:34">
      <c r="A112" s="108" t="s">
        <v>45</v>
      </c>
      <c r="E112" s="90"/>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260"/>
      <c r="AE112" s="260"/>
      <c r="AF112" s="260"/>
      <c r="AG112" s="276"/>
      <c r="AH112" s="127"/>
    </row>
    <row r="113" spans="1:34">
      <c r="A113" s="108" t="s">
        <v>43</v>
      </c>
      <c r="E113" s="29" t="s">
        <v>25</v>
      </c>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260"/>
      <c r="AE113" s="260"/>
      <c r="AF113" s="260"/>
      <c r="AG113" s="276"/>
      <c r="AH113" s="127"/>
    </row>
    <row r="114" spans="1:34">
      <c r="A114" s="108" t="s">
        <v>43</v>
      </c>
      <c r="E114" s="29" t="s">
        <v>26</v>
      </c>
      <c r="I114" s="126">
        <f t="shared" ref="I114:M116" si="15">SUM(F32:I32)</f>
        <v>2925</v>
      </c>
      <c r="J114" s="126">
        <f t="shared" si="15"/>
        <v>2327</v>
      </c>
      <c r="K114" s="126">
        <f t="shared" si="15"/>
        <v>1881</v>
      </c>
      <c r="L114" s="126">
        <f t="shared" si="15"/>
        <v>1966</v>
      </c>
      <c r="M114" s="126">
        <f t="shared" si="15"/>
        <v>366</v>
      </c>
      <c r="N114" s="126">
        <v>126</v>
      </c>
      <c r="O114" s="126">
        <v>685</v>
      </c>
      <c r="P114" s="126">
        <v>1469</v>
      </c>
      <c r="Q114" s="126">
        <v>2607</v>
      </c>
      <c r="R114" s="126">
        <v>3864</v>
      </c>
      <c r="S114" s="126">
        <v>4234</v>
      </c>
      <c r="T114" s="126">
        <v>3984</v>
      </c>
      <c r="U114" s="126">
        <v>3997</v>
      </c>
      <c r="V114" s="126">
        <v>3543</v>
      </c>
      <c r="W114" s="126">
        <f t="shared" ref="W114:AC116" si="16">SUM(T32:W32)</f>
        <v>3076</v>
      </c>
      <c r="X114" s="126">
        <f t="shared" si="16"/>
        <v>2521</v>
      </c>
      <c r="Y114" s="126">
        <f t="shared" si="16"/>
        <v>2064</v>
      </c>
      <c r="Z114" s="126">
        <f t="shared" si="16"/>
        <v>2168</v>
      </c>
      <c r="AA114" s="126">
        <f t="shared" si="16"/>
        <v>2368</v>
      </c>
      <c r="AB114" s="126">
        <f t="shared" si="16"/>
        <v>2525</v>
      </c>
      <c r="AC114" s="126">
        <f t="shared" si="16"/>
        <v>2596</v>
      </c>
      <c r="AD114" s="260"/>
      <c r="AE114" s="260"/>
      <c r="AF114" s="260"/>
      <c r="AG114" s="276">
        <f t="shared" ref="AG114:AG116" si="17">SUM(AD32:AG32)</f>
        <v>2362</v>
      </c>
      <c r="AH114" s="127"/>
    </row>
    <row r="115" spans="1:34">
      <c r="A115" s="108" t="s">
        <v>43</v>
      </c>
      <c r="E115" s="29" t="s">
        <v>27</v>
      </c>
      <c r="I115" s="126">
        <f t="shared" si="15"/>
        <v>0</v>
      </c>
      <c r="J115" s="126">
        <f t="shared" si="15"/>
        <v>0</v>
      </c>
      <c r="K115" s="126">
        <f t="shared" si="15"/>
        <v>0</v>
      </c>
      <c r="L115" s="126">
        <f t="shared" si="15"/>
        <v>0</v>
      </c>
      <c r="M115" s="126">
        <f t="shared" si="15"/>
        <v>0</v>
      </c>
      <c r="N115" s="126">
        <v>0</v>
      </c>
      <c r="O115" s="126">
        <v>0</v>
      </c>
      <c r="P115" s="126">
        <v>0</v>
      </c>
      <c r="Q115" s="126">
        <v>0</v>
      </c>
      <c r="R115" s="126">
        <v>0</v>
      </c>
      <c r="S115" s="126">
        <v>0</v>
      </c>
      <c r="T115" s="126">
        <v>0</v>
      </c>
      <c r="U115" s="126">
        <v>0</v>
      </c>
      <c r="V115" s="126">
        <v>0</v>
      </c>
      <c r="W115" s="126">
        <f t="shared" si="16"/>
        <v>0</v>
      </c>
      <c r="X115" s="126">
        <f t="shared" si="16"/>
        <v>-1</v>
      </c>
      <c r="Y115" s="126">
        <f t="shared" si="16"/>
        <v>0</v>
      </c>
      <c r="Z115" s="126">
        <f t="shared" si="16"/>
        <v>-2</v>
      </c>
      <c r="AA115" s="126">
        <f t="shared" si="16"/>
        <v>0</v>
      </c>
      <c r="AB115" s="126">
        <f t="shared" si="16"/>
        <v>3</v>
      </c>
      <c r="AC115" s="126">
        <f t="shared" si="16"/>
        <v>3</v>
      </c>
      <c r="AD115" s="260"/>
      <c r="AE115" s="260"/>
      <c r="AF115" s="260"/>
      <c r="AG115" s="276">
        <f t="shared" si="17"/>
        <v>3</v>
      </c>
      <c r="AH115" s="127"/>
    </row>
    <row r="116" spans="1:34">
      <c r="A116" s="108" t="s">
        <v>44</v>
      </c>
      <c r="E116" s="90" t="s">
        <v>28</v>
      </c>
      <c r="I116" s="126">
        <f t="shared" si="15"/>
        <v>2925</v>
      </c>
      <c r="J116" s="126">
        <f t="shared" si="15"/>
        <v>2327</v>
      </c>
      <c r="K116" s="126">
        <f t="shared" si="15"/>
        <v>1881</v>
      </c>
      <c r="L116" s="126">
        <f t="shared" si="15"/>
        <v>1966</v>
      </c>
      <c r="M116" s="126">
        <f t="shared" si="15"/>
        <v>366</v>
      </c>
      <c r="N116" s="126">
        <v>126</v>
      </c>
      <c r="O116" s="126">
        <v>685</v>
      </c>
      <c r="P116" s="126">
        <v>1469</v>
      </c>
      <c r="Q116" s="126">
        <v>2607</v>
      </c>
      <c r="R116" s="126">
        <v>3864</v>
      </c>
      <c r="S116" s="126">
        <v>4234</v>
      </c>
      <c r="T116" s="126">
        <v>3984</v>
      </c>
      <c r="U116" s="126">
        <v>3997</v>
      </c>
      <c r="V116" s="126">
        <v>3543</v>
      </c>
      <c r="W116" s="126">
        <f t="shared" si="16"/>
        <v>3076</v>
      </c>
      <c r="X116" s="126">
        <f t="shared" si="16"/>
        <v>2520</v>
      </c>
      <c r="Y116" s="126">
        <f t="shared" si="16"/>
        <v>2064</v>
      </c>
      <c r="Z116" s="126">
        <f t="shared" si="16"/>
        <v>2166</v>
      </c>
      <c r="AA116" s="126">
        <f t="shared" si="16"/>
        <v>2368</v>
      </c>
      <c r="AB116" s="126">
        <f t="shared" si="16"/>
        <v>2528</v>
      </c>
      <c r="AC116" s="126">
        <f t="shared" si="16"/>
        <v>2599</v>
      </c>
      <c r="AD116" s="258"/>
      <c r="AE116" s="258"/>
      <c r="AF116" s="258"/>
      <c r="AG116" s="276">
        <f t="shared" si="17"/>
        <v>2365</v>
      </c>
      <c r="AH116" s="127"/>
    </row>
    <row r="117" spans="1:34">
      <c r="A117" s="108" t="s">
        <v>45</v>
      </c>
      <c r="E117" s="29"/>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260"/>
      <c r="AE117" s="260"/>
      <c r="AF117" s="260"/>
      <c r="AG117" s="276"/>
      <c r="AH117" s="127"/>
    </row>
    <row r="118" spans="1:34">
      <c r="A118" s="108" t="s">
        <v>43</v>
      </c>
      <c r="E118" s="29" t="s">
        <v>29</v>
      </c>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260"/>
      <c r="AE118" s="260"/>
      <c r="AF118" s="260"/>
      <c r="AG118" s="276"/>
      <c r="AH118" s="127"/>
    </row>
    <row r="119" spans="1:34">
      <c r="A119" s="108" t="s">
        <v>43</v>
      </c>
      <c r="E119" s="29" t="s">
        <v>26</v>
      </c>
      <c r="I119" s="126">
        <f t="shared" ref="I119:M121" si="18">SUM(F37:I37)</f>
        <v>3773</v>
      </c>
      <c r="J119" s="126">
        <f t="shared" si="18"/>
        <v>1305</v>
      </c>
      <c r="K119" s="126">
        <f t="shared" si="18"/>
        <v>1561</v>
      </c>
      <c r="L119" s="126">
        <f t="shared" si="18"/>
        <v>2062</v>
      </c>
      <c r="M119" s="126">
        <f t="shared" si="18"/>
        <v>-87</v>
      </c>
      <c r="N119" s="126">
        <v>1011</v>
      </c>
      <c r="O119" s="126">
        <v>1177</v>
      </c>
      <c r="P119" s="126">
        <v>551</v>
      </c>
      <c r="Q119" s="126">
        <v>2369</v>
      </c>
      <c r="R119" s="126">
        <v>3051</v>
      </c>
      <c r="S119" s="126">
        <v>3519</v>
      </c>
      <c r="T119" s="126">
        <v>3303</v>
      </c>
      <c r="U119" s="126">
        <v>2819</v>
      </c>
      <c r="V119" s="126">
        <v>1818</v>
      </c>
      <c r="W119" s="126">
        <f t="shared" ref="W119:AC121" si="19">SUM(T37:W37)</f>
        <v>1566</v>
      </c>
      <c r="X119" s="126">
        <f t="shared" si="19"/>
        <v>2607</v>
      </c>
      <c r="Y119" s="126">
        <f t="shared" si="19"/>
        <v>1752</v>
      </c>
      <c r="Z119" s="126">
        <f t="shared" si="19"/>
        <v>2290</v>
      </c>
      <c r="AA119" s="126">
        <f t="shared" si="19"/>
        <v>2425</v>
      </c>
      <c r="AB119" s="126">
        <f t="shared" si="19"/>
        <v>845</v>
      </c>
      <c r="AC119" s="126">
        <f t="shared" si="19"/>
        <v>1126</v>
      </c>
      <c r="AD119" s="260"/>
      <c r="AE119" s="260"/>
      <c r="AF119" s="260"/>
      <c r="AG119" s="276">
        <f t="shared" ref="AG119:AG121" si="20">SUM(AD37:AG37)</f>
        <v>26</v>
      </c>
      <c r="AH119" s="127"/>
    </row>
    <row r="120" spans="1:34">
      <c r="A120" s="108" t="s">
        <v>43</v>
      </c>
      <c r="E120" s="29" t="s">
        <v>30</v>
      </c>
      <c r="I120" s="126">
        <f t="shared" si="18"/>
        <v>0</v>
      </c>
      <c r="J120" s="126">
        <f t="shared" si="18"/>
        <v>0</v>
      </c>
      <c r="K120" s="126">
        <f t="shared" si="18"/>
        <v>0</v>
      </c>
      <c r="L120" s="126">
        <f t="shared" si="18"/>
        <v>0</v>
      </c>
      <c r="M120" s="126">
        <f t="shared" si="18"/>
        <v>0</v>
      </c>
      <c r="N120" s="126">
        <v>0</v>
      </c>
      <c r="O120" s="126">
        <v>0</v>
      </c>
      <c r="P120" s="126">
        <v>0</v>
      </c>
      <c r="Q120" s="126">
        <v>0</v>
      </c>
      <c r="R120" s="126">
        <v>0</v>
      </c>
      <c r="S120" s="126">
        <v>0</v>
      </c>
      <c r="T120" s="126">
        <v>0</v>
      </c>
      <c r="U120" s="126">
        <v>0</v>
      </c>
      <c r="V120" s="126">
        <v>0</v>
      </c>
      <c r="W120" s="126">
        <f t="shared" si="19"/>
        <v>0</v>
      </c>
      <c r="X120" s="126">
        <f t="shared" si="19"/>
        <v>4</v>
      </c>
      <c r="Y120" s="126">
        <f t="shared" si="19"/>
        <v>5</v>
      </c>
      <c r="Z120" s="126">
        <f t="shared" si="19"/>
        <v>-1</v>
      </c>
      <c r="AA120" s="126">
        <f t="shared" si="19"/>
        <v>7</v>
      </c>
      <c r="AB120" s="126">
        <f t="shared" si="19"/>
        <v>-2</v>
      </c>
      <c r="AC120" s="126">
        <f t="shared" si="19"/>
        <v>-4</v>
      </c>
      <c r="AD120" s="260"/>
      <c r="AE120" s="260"/>
      <c r="AF120" s="260"/>
      <c r="AG120" s="276">
        <f t="shared" si="20"/>
        <v>-4</v>
      </c>
      <c r="AH120" s="127"/>
    </row>
    <row r="121" spans="1:34">
      <c r="A121" s="108" t="s">
        <v>44</v>
      </c>
      <c r="E121" s="90" t="s">
        <v>28</v>
      </c>
      <c r="I121" s="126">
        <f t="shared" si="18"/>
        <v>3773</v>
      </c>
      <c r="J121" s="126">
        <f t="shared" si="18"/>
        <v>1305</v>
      </c>
      <c r="K121" s="126">
        <f t="shared" si="18"/>
        <v>1561</v>
      </c>
      <c r="L121" s="126">
        <f t="shared" si="18"/>
        <v>2062</v>
      </c>
      <c r="M121" s="126">
        <f t="shared" si="18"/>
        <v>-87</v>
      </c>
      <c r="N121" s="126">
        <v>1011</v>
      </c>
      <c r="O121" s="126">
        <v>1177</v>
      </c>
      <c r="P121" s="126">
        <v>551</v>
      </c>
      <c r="Q121" s="126">
        <v>2369</v>
      </c>
      <c r="R121" s="126">
        <v>3051</v>
      </c>
      <c r="S121" s="126">
        <v>3519</v>
      </c>
      <c r="T121" s="126">
        <v>3303</v>
      </c>
      <c r="U121" s="126">
        <v>2819</v>
      </c>
      <c r="V121" s="126">
        <v>1818</v>
      </c>
      <c r="W121" s="126">
        <f t="shared" si="19"/>
        <v>1566</v>
      </c>
      <c r="X121" s="126">
        <f t="shared" si="19"/>
        <v>2611</v>
      </c>
      <c r="Y121" s="126">
        <f t="shared" si="19"/>
        <v>1757</v>
      </c>
      <c r="Z121" s="126">
        <f t="shared" si="19"/>
        <v>2289</v>
      </c>
      <c r="AA121" s="126">
        <f t="shared" si="19"/>
        <v>2432</v>
      </c>
      <c r="AB121" s="126">
        <f t="shared" si="19"/>
        <v>843</v>
      </c>
      <c r="AC121" s="126">
        <f t="shared" si="19"/>
        <v>1122</v>
      </c>
      <c r="AD121" s="258"/>
      <c r="AE121" s="258"/>
      <c r="AF121" s="258"/>
      <c r="AG121" s="276">
        <f t="shared" si="20"/>
        <v>22</v>
      </c>
      <c r="AH121" s="127"/>
    </row>
    <row r="122" spans="1:34">
      <c r="A122" s="108" t="s">
        <v>45</v>
      </c>
      <c r="E122" s="29"/>
      <c r="AD122" s="264"/>
      <c r="AE122" s="264"/>
      <c r="AF122" s="264"/>
      <c r="AG122" s="255"/>
      <c r="AH122" s="127"/>
    </row>
    <row r="123" spans="1:34">
      <c r="A123" s="108" t="s">
        <v>43</v>
      </c>
      <c r="E123" s="29" t="s">
        <v>31</v>
      </c>
      <c r="I123" s="127">
        <f t="shared" ref="I123:M124" si="21">SUM(F41:I41)</f>
        <v>10.41</v>
      </c>
      <c r="J123" s="127">
        <f t="shared" si="21"/>
        <v>8.27</v>
      </c>
      <c r="K123" s="127">
        <f t="shared" si="21"/>
        <v>6.69</v>
      </c>
      <c r="L123" s="127">
        <f t="shared" si="21"/>
        <v>6.9700000000000006</v>
      </c>
      <c r="M123" s="127">
        <f t="shared" si="21"/>
        <v>1.2900000000000003</v>
      </c>
      <c r="N123" s="127">
        <v>0.45</v>
      </c>
      <c r="O123" s="127">
        <v>2.41</v>
      </c>
      <c r="P123" s="127">
        <v>5.16</v>
      </c>
      <c r="Q123" s="127">
        <v>9.18</v>
      </c>
      <c r="R123" s="127">
        <v>13.6</v>
      </c>
      <c r="S123" s="127">
        <v>14.89</v>
      </c>
      <c r="T123" s="127">
        <v>14</v>
      </c>
      <c r="U123" s="127">
        <v>14.04</v>
      </c>
      <c r="V123" s="127">
        <v>12.45</v>
      </c>
      <c r="W123" s="127">
        <f t="shared" ref="W123:AC124" si="22">SUM(T41:W41)</f>
        <v>10.81</v>
      </c>
      <c r="X123" s="127">
        <f t="shared" si="22"/>
        <v>8.86</v>
      </c>
      <c r="Y123" s="127">
        <f t="shared" si="22"/>
        <v>7.25</v>
      </c>
      <c r="Z123" s="127">
        <f t="shared" si="22"/>
        <v>7.6000000000000005</v>
      </c>
      <c r="AA123" s="127">
        <f t="shared" si="22"/>
        <v>8.3000000000000007</v>
      </c>
      <c r="AB123" s="127">
        <f t="shared" si="22"/>
        <v>8.8300000000000018</v>
      </c>
      <c r="AC123" s="127">
        <f t="shared" si="22"/>
        <v>9.08</v>
      </c>
      <c r="AD123" s="264"/>
      <c r="AE123" s="264"/>
      <c r="AF123" s="264"/>
      <c r="AG123" s="277">
        <f>SUM(AD41:AG41)</f>
        <v>8.26</v>
      </c>
      <c r="AH123" s="127"/>
    </row>
    <row r="124" spans="1:34">
      <c r="A124" s="108" t="s">
        <v>43</v>
      </c>
      <c r="E124" s="29" t="s">
        <v>32</v>
      </c>
      <c r="I124" s="127">
        <f t="shared" si="21"/>
        <v>10.33</v>
      </c>
      <c r="J124" s="127">
        <f t="shared" si="21"/>
        <v>8.19</v>
      </c>
      <c r="K124" s="127">
        <f t="shared" si="21"/>
        <v>6.620000000000001</v>
      </c>
      <c r="L124" s="127">
        <f t="shared" si="21"/>
        <v>6.94</v>
      </c>
      <c r="M124" s="127">
        <f t="shared" si="21"/>
        <v>1.2900000000000003</v>
      </c>
      <c r="N124" s="127">
        <v>0.45</v>
      </c>
      <c r="O124" s="127">
        <v>2.41</v>
      </c>
      <c r="P124" s="127">
        <v>5.15</v>
      </c>
      <c r="Q124" s="127">
        <v>9.16</v>
      </c>
      <c r="R124" s="127">
        <v>13.57</v>
      </c>
      <c r="S124" s="127">
        <v>14.85</v>
      </c>
      <c r="T124" s="127">
        <v>13.94</v>
      </c>
      <c r="U124" s="127">
        <v>13.97</v>
      </c>
      <c r="V124" s="127">
        <v>12.38</v>
      </c>
      <c r="W124" s="127">
        <f t="shared" si="22"/>
        <v>10.739999999999998</v>
      </c>
      <c r="X124" s="127">
        <f t="shared" si="22"/>
        <v>8.8000000000000007</v>
      </c>
      <c r="Y124" s="127">
        <f t="shared" si="22"/>
        <v>7.2099999999999991</v>
      </c>
      <c r="Z124" s="127">
        <f t="shared" si="22"/>
        <v>7.5699999999999994</v>
      </c>
      <c r="AA124" s="127">
        <f t="shared" si="22"/>
        <v>8.27</v>
      </c>
      <c r="AB124" s="127">
        <f t="shared" si="22"/>
        <v>8.8099999999999987</v>
      </c>
      <c r="AC124" s="127">
        <f t="shared" si="22"/>
        <v>9.06</v>
      </c>
      <c r="AD124" s="264"/>
      <c r="AE124" s="264"/>
      <c r="AF124" s="264"/>
      <c r="AG124" s="277">
        <f t="shared" ref="AG124" si="23">SUM(AD42:AG42)</f>
        <v>8.24</v>
      </c>
      <c r="AH124" s="127"/>
    </row>
    <row r="125" spans="1:34">
      <c r="A125" s="108" t="s">
        <v>45</v>
      </c>
      <c r="E125" s="29"/>
    </row>
    <row r="126" spans="1:34">
      <c r="A126" s="108" t="s">
        <v>85</v>
      </c>
      <c r="E126" s="29" t="s">
        <v>86</v>
      </c>
    </row>
    <row r="127" spans="1:34">
      <c r="A127" s="108" t="s">
        <v>85</v>
      </c>
      <c r="E127" s="29" t="s">
        <v>87</v>
      </c>
    </row>
    <row r="128" spans="1:34">
      <c r="A128" s="108" t="s">
        <v>85</v>
      </c>
      <c r="E128" s="108" t="s">
        <v>88</v>
      </c>
    </row>
    <row r="129" spans="1:5">
      <c r="A129" s="108" t="s">
        <v>85</v>
      </c>
      <c r="E129" s="108" t="s">
        <v>89</v>
      </c>
    </row>
  </sheetData>
  <phoneticPr fontId="0" type="noConversion"/>
  <pageMargins left="0.75" right="0.75" top="1" bottom="1" header="0.5" footer="0.5"/>
  <pageSetup paperSize="8" scale="65" orientation="portrait"/>
  <headerFooter alignWithMargins="0"/>
  <rowBreaks count="2" manualBreakCount="2">
    <brk id="46" min="4" max="32" man="1"/>
    <brk id="87" min="4" max="32" man="1"/>
  </rowBreaks>
  <ignoredErrors>
    <ignoredError sqref="I109:AB138 AC109:AC124 AC90:AC97 I90:AB97 AC99:AC100 I99:AB100 I98:U98 AC102:AC107 I102:AB107 I101:U101 AG90:AG122 AG124" formulaRange="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R11"/>
  <sheetViews>
    <sheetView view="pageBreakPreview" zoomScale="90" zoomScaleSheetLayoutView="90" workbookViewId="0">
      <pane xSplit="5" ySplit="4" topLeftCell="M5" activePane="bottomRight" state="frozen"/>
      <selection pane="topRight"/>
      <selection pane="bottomLeft"/>
      <selection pane="bottomRight" activeCell="X29" sqref="X29"/>
    </sheetView>
  </sheetViews>
  <sheetFormatPr baseColWidth="10" defaultColWidth="8.83203125" defaultRowHeight="12" x14ac:dyDescent="0"/>
  <cols>
    <col min="1" max="1" width="17.5" style="40" hidden="1" customWidth="1"/>
    <col min="2" max="2" width="12.1640625" style="40" hidden="1" customWidth="1"/>
    <col min="3" max="3" width="11.1640625" style="40" hidden="1" customWidth="1"/>
    <col min="4" max="4" width="27.5" style="40" hidden="1" customWidth="1"/>
    <col min="5" max="5" width="30.83203125" style="40" customWidth="1"/>
    <col min="6" max="14" width="11" style="40" customWidth="1"/>
    <col min="15" max="16384" width="8.83203125" style="40"/>
  </cols>
  <sheetData>
    <row r="1" spans="1:18" ht="17">
      <c r="A1" s="114">
        <f>+'Income_statement-Q'!A1</f>
        <v>41306</v>
      </c>
      <c r="B1" s="115" t="s">
        <v>175</v>
      </c>
      <c r="C1" s="116"/>
      <c r="D1" s="117" t="str">
        <f>Company</f>
        <v>AB Electrolux</v>
      </c>
      <c r="E1" s="117" t="str">
        <f>Company</f>
        <v>AB Electrolux</v>
      </c>
    </row>
    <row r="2" spans="1:18">
      <c r="A2" s="118"/>
      <c r="B2" s="115" t="s">
        <v>177</v>
      </c>
      <c r="C2" s="116"/>
      <c r="D2" s="119">
        <f>A1</f>
        <v>41306</v>
      </c>
      <c r="E2" s="120">
        <f>A1</f>
        <v>41306</v>
      </c>
    </row>
    <row r="3" spans="1:18">
      <c r="A3" s="118"/>
      <c r="B3" s="115" t="s">
        <v>178</v>
      </c>
      <c r="C3" s="116" t="s">
        <v>179</v>
      </c>
      <c r="D3" s="121" t="s">
        <v>180</v>
      </c>
      <c r="E3" s="121" t="s">
        <v>181</v>
      </c>
    </row>
    <row r="4" spans="1:18">
      <c r="A4" s="40" t="s">
        <v>41</v>
      </c>
      <c r="B4" s="115" t="s">
        <v>182</v>
      </c>
      <c r="D4" s="34" t="s">
        <v>170</v>
      </c>
      <c r="E4" s="34" t="s">
        <v>470</v>
      </c>
    </row>
    <row r="5" spans="1:18">
      <c r="B5" s="115" t="s">
        <v>184</v>
      </c>
      <c r="C5" s="116"/>
      <c r="D5" s="34"/>
      <c r="E5" s="34"/>
    </row>
    <row r="6" spans="1:18">
      <c r="A6" s="40" t="s">
        <v>42</v>
      </c>
      <c r="B6" s="115" t="s">
        <v>183</v>
      </c>
      <c r="C6" s="116"/>
      <c r="D6" s="116"/>
      <c r="E6" s="34" t="s">
        <v>323</v>
      </c>
      <c r="F6" s="123">
        <v>2000</v>
      </c>
      <c r="G6" s="123">
        <v>2001</v>
      </c>
      <c r="H6" s="123">
        <v>2002</v>
      </c>
      <c r="I6" s="123">
        <v>2003</v>
      </c>
      <c r="J6" s="123">
        <v>2004</v>
      </c>
      <c r="K6" s="123">
        <v>2005</v>
      </c>
      <c r="L6" s="123">
        <v>2006</v>
      </c>
      <c r="M6" s="123">
        <v>2007</v>
      </c>
      <c r="N6" s="123">
        <v>2008</v>
      </c>
      <c r="O6" s="123">
        <v>2009</v>
      </c>
      <c r="P6" s="123">
        <v>2010</v>
      </c>
      <c r="Q6" s="123">
        <v>2011</v>
      </c>
      <c r="R6" s="123">
        <v>2012</v>
      </c>
    </row>
    <row r="7" spans="1:18">
      <c r="A7" s="40" t="s">
        <v>43</v>
      </c>
      <c r="C7" s="116"/>
      <c r="E7" s="40" t="s">
        <v>174</v>
      </c>
      <c r="F7" s="9"/>
      <c r="G7" s="9"/>
      <c r="H7" s="9"/>
      <c r="I7" s="9"/>
      <c r="J7" s="9"/>
      <c r="K7" s="9"/>
      <c r="L7" s="9"/>
      <c r="M7" s="9"/>
      <c r="N7" s="9"/>
    </row>
    <row r="8" spans="1:18">
      <c r="A8" s="40" t="s">
        <v>43</v>
      </c>
      <c r="C8" s="116"/>
      <c r="E8" s="112" t="s">
        <v>171</v>
      </c>
      <c r="F8" s="15">
        <v>-3.2</v>
      </c>
      <c r="G8" s="15">
        <v>2.4</v>
      </c>
      <c r="H8" s="15">
        <v>-3.4</v>
      </c>
      <c r="I8" s="40">
        <v>-0.9</v>
      </c>
      <c r="J8" s="15">
        <v>-2</v>
      </c>
      <c r="K8" s="15">
        <v>-0.2</v>
      </c>
      <c r="L8" s="15">
        <v>-0.4</v>
      </c>
      <c r="M8" s="15">
        <v>0</v>
      </c>
      <c r="N8" s="15">
        <v>0</v>
      </c>
      <c r="O8" s="15">
        <v>0</v>
      </c>
      <c r="P8" s="15">
        <v>0</v>
      </c>
      <c r="Q8" s="15">
        <v>1.7</v>
      </c>
      <c r="R8" s="15">
        <v>3.9000000000000004</v>
      </c>
    </row>
    <row r="9" spans="1:18">
      <c r="A9" s="40" t="s">
        <v>43</v>
      </c>
      <c r="C9" s="116"/>
      <c r="E9" s="140" t="s">
        <v>172</v>
      </c>
      <c r="F9" s="10">
        <v>3.6</v>
      </c>
      <c r="G9" s="10">
        <v>9.1</v>
      </c>
      <c r="H9" s="10">
        <v>-4.0999999999999996</v>
      </c>
      <c r="I9" s="40">
        <v>-9.1999999999999993</v>
      </c>
      <c r="J9" s="10">
        <v>-4</v>
      </c>
      <c r="K9" s="10">
        <v>3.2</v>
      </c>
      <c r="L9" s="10">
        <v>0.1</v>
      </c>
      <c r="M9" s="10">
        <v>-3.1</v>
      </c>
      <c r="N9" s="10">
        <v>1</v>
      </c>
      <c r="O9" s="10">
        <v>8.9415375219482396</v>
      </c>
      <c r="P9" s="10">
        <v>-4.0711981820181062</v>
      </c>
      <c r="Q9" s="10">
        <v>-6.3467016534055638</v>
      </c>
      <c r="R9" s="10">
        <v>-1.1360577964133167</v>
      </c>
    </row>
    <row r="10" spans="1:18">
      <c r="A10" s="40" t="s">
        <v>43</v>
      </c>
      <c r="C10" s="116"/>
      <c r="E10" s="112" t="s">
        <v>173</v>
      </c>
      <c r="F10" s="15">
        <v>3.7</v>
      </c>
      <c r="G10" s="15">
        <v>-2.4</v>
      </c>
      <c r="H10" s="15">
        <v>5.5</v>
      </c>
      <c r="I10" s="40">
        <v>3.3</v>
      </c>
      <c r="J10" s="15">
        <v>3.2</v>
      </c>
      <c r="K10" s="15">
        <v>4.3</v>
      </c>
      <c r="L10" s="15">
        <v>3.4</v>
      </c>
      <c r="M10" s="15">
        <v>4</v>
      </c>
      <c r="N10" s="15">
        <v>-0.9</v>
      </c>
      <c r="O10" s="15">
        <v>-4.8</v>
      </c>
      <c r="P10" s="15">
        <v>1.5</v>
      </c>
      <c r="Q10" s="15">
        <v>0.2</v>
      </c>
      <c r="R10" s="15">
        <v>5.5</v>
      </c>
    </row>
    <row r="11" spans="1:18">
      <c r="A11" s="40" t="s">
        <v>44</v>
      </c>
      <c r="B11" s="55" t="s">
        <v>341</v>
      </c>
      <c r="C11" s="116"/>
      <c r="E11" s="135" t="s">
        <v>452</v>
      </c>
      <c r="F11" s="16">
        <v>4.0999999999999996</v>
      </c>
      <c r="G11" s="16">
        <v>9.1</v>
      </c>
      <c r="H11" s="16">
        <v>-2</v>
      </c>
      <c r="I11" s="40">
        <v>-6.8</v>
      </c>
      <c r="J11" s="16">
        <v>-2.8</v>
      </c>
      <c r="K11" s="16">
        <v>7.3</v>
      </c>
      <c r="L11" s="16">
        <v>3.1</v>
      </c>
      <c r="M11" s="16">
        <v>0.9</v>
      </c>
      <c r="N11" s="16">
        <v>0.1</v>
      </c>
      <c r="O11" s="16">
        <v>4.1415375219482398</v>
      </c>
      <c r="P11" s="16">
        <v>-2.5711981820181062</v>
      </c>
      <c r="Q11" s="16">
        <v>-4.4467016534055634</v>
      </c>
      <c r="R11" s="16">
        <v>8.2639422035866836</v>
      </c>
    </row>
  </sheetData>
  <phoneticPr fontId="0" type="noConversion"/>
  <pageMargins left="0.75" right="0.75" top="1" bottom="1" header="0.5" footer="0.5"/>
  <pageSetup paperSize="8" scale="79" orientation="portrait"/>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N48"/>
  <sheetViews>
    <sheetView view="pageBreakPreview" topLeftCell="E1" zoomScale="60" zoomScaleNormal="90" zoomScalePageLayoutView="90" workbookViewId="0">
      <selection activeCell="Z31" sqref="Z31"/>
    </sheetView>
  </sheetViews>
  <sheetFormatPr baseColWidth="10" defaultColWidth="8.83203125" defaultRowHeight="12" x14ac:dyDescent="0"/>
  <cols>
    <col min="1" max="1" width="20.33203125" style="29" hidden="1" customWidth="1"/>
    <col min="2" max="2" width="12.1640625" style="29" hidden="1" customWidth="1"/>
    <col min="3" max="3" width="11.1640625" style="29" hidden="1" customWidth="1"/>
    <col min="4" max="4" width="27.5" style="29" hidden="1" customWidth="1"/>
    <col min="5" max="5" width="47.83203125" style="29" customWidth="1"/>
    <col min="6" max="10" width="9.5" style="29" customWidth="1"/>
    <col min="11" max="16384" width="8.83203125" style="29"/>
  </cols>
  <sheetData>
    <row r="1" spans="1:14" ht="17">
      <c r="A1" s="114">
        <f>'Income_statement-Q'!A1</f>
        <v>41306</v>
      </c>
      <c r="B1" s="115" t="s">
        <v>175</v>
      </c>
      <c r="C1" s="116"/>
      <c r="D1" s="194" t="str">
        <f>Company</f>
        <v>AB Electrolux</v>
      </c>
      <c r="E1" s="194" t="str">
        <f>Company</f>
        <v>AB Electrolux</v>
      </c>
    </row>
    <row r="2" spans="1:14" ht="18.75" customHeight="1">
      <c r="A2" s="67"/>
      <c r="B2" s="115" t="s">
        <v>177</v>
      </c>
      <c r="C2" s="116"/>
      <c r="D2" s="139">
        <f>A1</f>
        <v>41306</v>
      </c>
      <c r="E2" s="195">
        <f>A1</f>
        <v>41306</v>
      </c>
    </row>
    <row r="3" spans="1:14">
      <c r="A3" s="67"/>
      <c r="B3" s="115" t="s">
        <v>178</v>
      </c>
      <c r="C3" s="116" t="s">
        <v>179</v>
      </c>
      <c r="D3" s="196" t="s">
        <v>180</v>
      </c>
      <c r="E3" s="196" t="s">
        <v>181</v>
      </c>
    </row>
    <row r="4" spans="1:14">
      <c r="A4" s="55" t="s">
        <v>41</v>
      </c>
      <c r="B4" s="115" t="s">
        <v>182</v>
      </c>
      <c r="C4" s="55"/>
      <c r="D4" s="90" t="s">
        <v>16</v>
      </c>
      <c r="E4" s="90" t="s">
        <v>16</v>
      </c>
      <c r="F4" s="90"/>
      <c r="G4" s="90"/>
      <c r="H4" s="90"/>
      <c r="I4" s="90"/>
      <c r="J4" s="90"/>
    </row>
    <row r="5" spans="1:14">
      <c r="A5" s="55"/>
      <c r="B5" s="115" t="s">
        <v>184</v>
      </c>
      <c r="C5" s="122" t="s">
        <v>339</v>
      </c>
      <c r="D5" s="90"/>
      <c r="E5" s="90"/>
      <c r="F5" s="90"/>
      <c r="G5" s="90"/>
      <c r="H5" s="90"/>
      <c r="I5" s="90"/>
      <c r="J5" s="90"/>
    </row>
    <row r="6" spans="1:14">
      <c r="A6" s="42" t="s">
        <v>42</v>
      </c>
      <c r="B6" s="137" t="s">
        <v>183</v>
      </c>
      <c r="C6" s="122" t="s">
        <v>339</v>
      </c>
      <c r="D6" s="122"/>
      <c r="E6" s="197"/>
      <c r="F6" s="198">
        <v>2004</v>
      </c>
      <c r="G6" s="198">
        <v>2005</v>
      </c>
      <c r="H6" s="198">
        <v>2006</v>
      </c>
      <c r="I6" s="198">
        <v>2007</v>
      </c>
      <c r="J6" s="199">
        <v>2008</v>
      </c>
      <c r="K6" s="199">
        <v>2009</v>
      </c>
      <c r="L6" s="199">
        <v>2010</v>
      </c>
      <c r="M6" s="199">
        <v>2011</v>
      </c>
      <c r="N6" s="199">
        <v>2012</v>
      </c>
    </row>
    <row r="7" spans="1:14">
      <c r="A7" s="55" t="s">
        <v>43</v>
      </c>
      <c r="B7" s="55"/>
      <c r="C7" s="55"/>
      <c r="D7" s="55"/>
      <c r="E7" s="55" t="s">
        <v>37</v>
      </c>
      <c r="F7" s="90"/>
      <c r="G7" s="90"/>
      <c r="H7" s="90"/>
      <c r="I7" s="90"/>
      <c r="J7" s="125"/>
      <c r="K7" s="125"/>
      <c r="L7" s="125"/>
      <c r="M7" s="125"/>
      <c r="N7" s="125"/>
    </row>
    <row r="8" spans="1:14">
      <c r="A8" s="55" t="s">
        <v>43</v>
      </c>
      <c r="B8" s="55"/>
      <c r="C8" s="55"/>
      <c r="D8" s="55"/>
      <c r="E8" s="29" t="s">
        <v>401</v>
      </c>
      <c r="F8" s="90"/>
      <c r="G8" s="37">
        <v>-419</v>
      </c>
      <c r="H8" s="184"/>
      <c r="I8" s="184"/>
      <c r="J8" s="184"/>
      <c r="K8" s="184"/>
      <c r="L8" s="184"/>
      <c r="M8" s="184"/>
      <c r="N8" s="184"/>
    </row>
    <row r="9" spans="1:14">
      <c r="A9" s="55" t="s">
        <v>43</v>
      </c>
      <c r="B9" s="55"/>
      <c r="C9" s="55"/>
      <c r="D9" s="55"/>
      <c r="E9" s="29" t="s">
        <v>402</v>
      </c>
      <c r="F9" s="90"/>
      <c r="G9" s="90"/>
      <c r="H9" s="29">
        <v>61</v>
      </c>
      <c r="I9" s="90"/>
      <c r="J9" s="125"/>
      <c r="K9" s="125"/>
      <c r="L9" s="125"/>
      <c r="M9" s="125"/>
      <c r="N9" s="125"/>
    </row>
    <row r="10" spans="1:14">
      <c r="A10" s="55" t="s">
        <v>43</v>
      </c>
      <c r="B10" s="55"/>
      <c r="C10" s="55"/>
      <c r="D10" s="55"/>
      <c r="E10" s="29" t="s">
        <v>403</v>
      </c>
      <c r="F10" s="184"/>
      <c r="H10" s="29">
        <v>-173</v>
      </c>
    </row>
    <row r="11" spans="1:14">
      <c r="A11" s="55" t="s">
        <v>44</v>
      </c>
      <c r="B11" s="55"/>
      <c r="C11" s="55"/>
      <c r="D11" s="55"/>
      <c r="E11" s="90" t="s">
        <v>453</v>
      </c>
      <c r="F11" s="184">
        <f t="shared" ref="F11:L11" si="0">SUM(F8:F10)</f>
        <v>0</v>
      </c>
      <c r="G11" s="184">
        <f t="shared" si="0"/>
        <v>-419</v>
      </c>
      <c r="H11" s="184">
        <f t="shared" si="0"/>
        <v>-112</v>
      </c>
      <c r="I11" s="184">
        <f t="shared" si="0"/>
        <v>0</v>
      </c>
      <c r="J11" s="184">
        <f t="shared" si="0"/>
        <v>0</v>
      </c>
      <c r="K11" s="184">
        <f t="shared" si="0"/>
        <v>0</v>
      </c>
      <c r="L11" s="184">
        <f t="shared" si="0"/>
        <v>0</v>
      </c>
      <c r="M11" s="184">
        <f>SUM(M8:M10)</f>
        <v>0</v>
      </c>
      <c r="N11" s="184">
        <f>SUM(N8:N10)</f>
        <v>0</v>
      </c>
    </row>
    <row r="12" spans="1:14">
      <c r="A12" s="55" t="s">
        <v>43</v>
      </c>
      <c r="B12" s="55"/>
      <c r="C12" s="55"/>
      <c r="D12" s="55"/>
      <c r="E12" s="29" t="s">
        <v>404</v>
      </c>
      <c r="F12" s="37">
        <v>-979</v>
      </c>
      <c r="G12" s="37"/>
      <c r="H12" s="37"/>
      <c r="I12" s="37"/>
      <c r="J12" s="37"/>
      <c r="K12" s="37"/>
      <c r="L12" s="37"/>
      <c r="M12" s="37"/>
      <c r="N12" s="37"/>
    </row>
    <row r="13" spans="1:14">
      <c r="A13" s="55" t="s">
        <v>43</v>
      </c>
      <c r="B13" s="55"/>
      <c r="C13" s="55"/>
      <c r="D13" s="55"/>
      <c r="E13" s="29" t="s">
        <v>405</v>
      </c>
      <c r="F13" s="37">
        <v>-187</v>
      </c>
      <c r="G13" s="37"/>
      <c r="H13" s="37"/>
      <c r="I13" s="37"/>
      <c r="J13" s="37"/>
      <c r="K13" s="37"/>
      <c r="L13" s="37"/>
      <c r="M13" s="37"/>
      <c r="N13" s="37"/>
    </row>
    <row r="14" spans="1:14">
      <c r="A14" s="55" t="s">
        <v>43</v>
      </c>
      <c r="B14" s="55"/>
      <c r="C14" s="55"/>
      <c r="D14" s="55"/>
      <c r="E14" s="29" t="s">
        <v>406</v>
      </c>
      <c r="F14" s="37">
        <v>-153</v>
      </c>
      <c r="G14" s="37"/>
      <c r="H14" s="37"/>
      <c r="I14" s="37"/>
      <c r="J14" s="37"/>
      <c r="K14" s="37"/>
      <c r="L14" s="37"/>
      <c r="M14" s="37"/>
      <c r="N14" s="37"/>
    </row>
    <row r="15" spans="1:14">
      <c r="A15" s="55" t="s">
        <v>43</v>
      </c>
      <c r="B15" s="55"/>
      <c r="C15" s="55"/>
      <c r="D15" s="55"/>
      <c r="E15" s="29" t="s">
        <v>407</v>
      </c>
      <c r="F15" s="37">
        <v>-103</v>
      </c>
      <c r="G15" s="37"/>
      <c r="H15" s="37"/>
      <c r="I15" s="37"/>
      <c r="J15" s="37"/>
      <c r="K15" s="37"/>
      <c r="L15" s="37"/>
      <c r="M15" s="37"/>
      <c r="N15" s="37"/>
    </row>
    <row r="16" spans="1:14">
      <c r="A16" s="55" t="s">
        <v>43</v>
      </c>
      <c r="B16" s="55"/>
      <c r="C16" s="55"/>
      <c r="D16" s="55"/>
      <c r="E16" s="29" t="s">
        <v>408</v>
      </c>
      <c r="F16" s="37">
        <v>-289</v>
      </c>
      <c r="G16" s="37"/>
      <c r="H16" s="37"/>
      <c r="I16" s="37"/>
      <c r="J16" s="37"/>
      <c r="K16" s="37"/>
      <c r="L16" s="37"/>
      <c r="M16" s="37"/>
      <c r="N16" s="37"/>
    </row>
    <row r="17" spans="1:14">
      <c r="A17" s="55" t="s">
        <v>43</v>
      </c>
      <c r="B17" s="55"/>
      <c r="C17" s="55"/>
      <c r="D17" s="55"/>
      <c r="E17" s="29" t="s">
        <v>409</v>
      </c>
      <c r="F17" s="37">
        <v>-49</v>
      </c>
      <c r="G17" s="37"/>
      <c r="H17" s="37"/>
      <c r="I17" s="37"/>
      <c r="J17" s="37"/>
      <c r="K17" s="37"/>
      <c r="L17" s="37"/>
      <c r="M17" s="37"/>
      <c r="N17" s="37"/>
    </row>
    <row r="18" spans="1:14">
      <c r="A18" s="55" t="s">
        <v>43</v>
      </c>
      <c r="B18" s="55"/>
      <c r="C18" s="55"/>
      <c r="D18" s="55"/>
      <c r="E18" s="29" t="s">
        <v>410</v>
      </c>
      <c r="F18" s="37"/>
      <c r="G18" s="37">
        <v>-535</v>
      </c>
      <c r="H18" s="37"/>
      <c r="I18" s="37"/>
      <c r="J18" s="37"/>
      <c r="K18" s="37"/>
      <c r="L18" s="37"/>
      <c r="M18" s="37"/>
      <c r="N18" s="37"/>
    </row>
    <row r="19" spans="1:14">
      <c r="A19" s="55" t="s">
        <v>43</v>
      </c>
      <c r="B19" s="55"/>
      <c r="C19" s="55"/>
      <c r="D19" s="55"/>
      <c r="E19" s="29" t="s">
        <v>411</v>
      </c>
      <c r="F19" s="37"/>
      <c r="G19" s="37">
        <v>-2098</v>
      </c>
      <c r="H19" s="37">
        <v>-145</v>
      </c>
      <c r="I19" s="37"/>
      <c r="J19" s="37"/>
      <c r="K19" s="37"/>
      <c r="L19" s="37"/>
      <c r="M19" s="37"/>
      <c r="N19" s="37"/>
    </row>
    <row r="20" spans="1:14">
      <c r="A20" s="55" t="s">
        <v>43</v>
      </c>
      <c r="B20" s="55"/>
      <c r="C20" s="55"/>
      <c r="D20" s="55"/>
      <c r="E20" s="29" t="s">
        <v>412</v>
      </c>
      <c r="F20" s="37"/>
      <c r="G20" s="37"/>
      <c r="H20" s="37">
        <v>-43</v>
      </c>
      <c r="I20" s="37"/>
      <c r="J20" s="37"/>
      <c r="K20" s="37"/>
      <c r="L20" s="37"/>
      <c r="M20" s="37"/>
      <c r="N20" s="37"/>
    </row>
    <row r="21" spans="1:14">
      <c r="A21" s="55" t="s">
        <v>43</v>
      </c>
      <c r="B21" s="55"/>
      <c r="C21" s="55"/>
      <c r="D21" s="55"/>
      <c r="E21" s="29" t="s">
        <v>413</v>
      </c>
      <c r="F21" s="37"/>
      <c r="G21" s="37"/>
      <c r="H21" s="37">
        <v>-302</v>
      </c>
      <c r="I21" s="37"/>
      <c r="J21" s="37"/>
      <c r="K21" s="37"/>
      <c r="L21" s="37"/>
      <c r="M21" s="37"/>
      <c r="N21" s="37"/>
    </row>
    <row r="22" spans="1:14">
      <c r="A22" s="55" t="s">
        <v>43</v>
      </c>
      <c r="B22" s="55"/>
      <c r="C22" s="55"/>
      <c r="D22" s="55"/>
      <c r="E22" s="29" t="s">
        <v>134</v>
      </c>
      <c r="F22" s="37"/>
      <c r="G22" s="37"/>
      <c r="H22" s="37"/>
      <c r="I22" s="37">
        <v>-317</v>
      </c>
      <c r="J22" s="37"/>
      <c r="K22" s="37"/>
      <c r="L22" s="37"/>
      <c r="M22" s="37"/>
      <c r="N22" s="37"/>
    </row>
    <row r="23" spans="1:14">
      <c r="A23" s="55" t="s">
        <v>43</v>
      </c>
      <c r="B23" s="55"/>
      <c r="C23" s="55"/>
      <c r="D23" s="55"/>
      <c r="E23" s="29" t="s">
        <v>135</v>
      </c>
      <c r="F23" s="37"/>
      <c r="G23" s="37"/>
      <c r="H23" s="37"/>
      <c r="I23" s="37">
        <v>-45</v>
      </c>
      <c r="J23" s="37"/>
      <c r="K23" s="37"/>
      <c r="L23" s="37"/>
      <c r="M23" s="37"/>
      <c r="N23" s="37"/>
    </row>
    <row r="24" spans="1:14">
      <c r="A24" s="55" t="s">
        <v>43</v>
      </c>
      <c r="B24" s="55"/>
      <c r="C24" s="55"/>
      <c r="D24" s="55"/>
      <c r="E24" s="29" t="s">
        <v>132</v>
      </c>
      <c r="F24" s="37"/>
      <c r="G24" s="37"/>
      <c r="H24" s="37"/>
      <c r="I24" s="37"/>
      <c r="J24" s="37">
        <v>-487</v>
      </c>
      <c r="K24" s="37"/>
      <c r="L24" s="37"/>
      <c r="M24" s="37"/>
      <c r="N24" s="37"/>
    </row>
    <row r="25" spans="1:14">
      <c r="A25" s="55" t="s">
        <v>43</v>
      </c>
      <c r="B25" s="55"/>
      <c r="C25" s="55"/>
      <c r="D25" s="55"/>
      <c r="E25" s="212" t="s">
        <v>129</v>
      </c>
      <c r="F25" s="37"/>
      <c r="G25" s="37"/>
      <c r="H25" s="37"/>
      <c r="I25" s="37"/>
      <c r="J25" s="37"/>
      <c r="K25" s="37">
        <v>-162</v>
      </c>
      <c r="L25" s="37"/>
      <c r="M25" s="37"/>
      <c r="N25" s="37"/>
    </row>
    <row r="26" spans="1:14">
      <c r="A26" s="55" t="s">
        <v>43</v>
      </c>
      <c r="B26" s="55"/>
      <c r="C26" s="55"/>
      <c r="D26" s="55"/>
      <c r="E26" s="212" t="s">
        <v>130</v>
      </c>
      <c r="F26" s="37"/>
      <c r="G26" s="37"/>
      <c r="H26" s="37"/>
      <c r="I26" s="37"/>
      <c r="J26" s="37"/>
      <c r="K26" s="37">
        <v>-132</v>
      </c>
      <c r="L26" s="37"/>
      <c r="M26" s="37"/>
      <c r="N26" s="37"/>
    </row>
    <row r="27" spans="1:14">
      <c r="A27" s="55" t="s">
        <v>43</v>
      </c>
      <c r="B27" s="55"/>
      <c r="C27" s="55"/>
      <c r="D27" s="55"/>
      <c r="E27" s="212" t="s">
        <v>131</v>
      </c>
      <c r="F27" s="37"/>
      <c r="G27" s="37"/>
      <c r="H27" s="37"/>
      <c r="I27" s="37"/>
      <c r="J27" s="37"/>
      <c r="K27" s="37">
        <v>-105</v>
      </c>
      <c r="L27" s="37"/>
      <c r="M27" s="37"/>
      <c r="N27" s="37"/>
    </row>
    <row r="28" spans="1:14">
      <c r="A28" s="55" t="s">
        <v>43</v>
      </c>
      <c r="B28" s="55"/>
      <c r="C28" s="55"/>
      <c r="D28" s="55"/>
      <c r="E28" s="212" t="s">
        <v>491</v>
      </c>
      <c r="F28" s="37"/>
      <c r="G28" s="37"/>
      <c r="H28" s="37"/>
      <c r="I28" s="37"/>
      <c r="J28" s="37"/>
      <c r="K28" s="37">
        <v>-440</v>
      </c>
      <c r="L28" s="37"/>
      <c r="M28" s="37"/>
      <c r="N28" s="37"/>
    </row>
    <row r="29" spans="1:14">
      <c r="A29" s="55" t="s">
        <v>43</v>
      </c>
      <c r="B29" s="55"/>
      <c r="C29" s="55"/>
      <c r="D29" s="55"/>
      <c r="E29" s="212" t="s">
        <v>487</v>
      </c>
      <c r="F29" s="37"/>
      <c r="G29" s="37"/>
      <c r="H29" s="37"/>
      <c r="I29" s="37"/>
      <c r="J29" s="37"/>
      <c r="K29" s="37">
        <v>-560</v>
      </c>
      <c r="L29" s="37"/>
      <c r="M29" s="37"/>
      <c r="N29" s="37"/>
    </row>
    <row r="30" spans="1:14">
      <c r="A30" s="55" t="s">
        <v>43</v>
      </c>
      <c r="B30" s="55"/>
      <c r="C30" s="55"/>
      <c r="D30" s="55"/>
      <c r="E30" s="212" t="s">
        <v>488</v>
      </c>
      <c r="F30" s="37"/>
      <c r="G30" s="37"/>
      <c r="H30" s="37"/>
      <c r="I30" s="37"/>
      <c r="J30" s="37"/>
      <c r="K30" s="37">
        <v>-218</v>
      </c>
      <c r="L30" s="37"/>
      <c r="M30" s="37"/>
      <c r="N30" s="37"/>
    </row>
    <row r="31" spans="1:14">
      <c r="A31" s="55" t="s">
        <v>43</v>
      </c>
      <c r="B31" s="55"/>
      <c r="C31" s="55"/>
      <c r="D31" s="55"/>
      <c r="E31" s="212" t="s">
        <v>493</v>
      </c>
      <c r="F31" s="37"/>
      <c r="G31" s="37"/>
      <c r="H31" s="37"/>
      <c r="I31" s="37"/>
      <c r="J31" s="37"/>
      <c r="K31" s="37"/>
      <c r="L31" s="37">
        <v>-95</v>
      </c>
      <c r="M31" s="37"/>
      <c r="N31" s="37"/>
    </row>
    <row r="32" spans="1:14">
      <c r="A32" s="55" t="s">
        <v>43</v>
      </c>
      <c r="B32" s="55"/>
      <c r="C32" s="55"/>
      <c r="D32" s="55"/>
      <c r="E32" s="212" t="s">
        <v>522</v>
      </c>
      <c r="F32" s="37"/>
      <c r="G32" s="37"/>
      <c r="H32" s="37"/>
      <c r="I32" s="37"/>
      <c r="J32" s="37"/>
      <c r="K32" s="37"/>
      <c r="L32" s="37">
        <v>-136</v>
      </c>
      <c r="M32" s="37"/>
      <c r="N32" s="37"/>
    </row>
    <row r="33" spans="1:14">
      <c r="A33" s="55" t="s">
        <v>43</v>
      </c>
      <c r="B33" s="55"/>
      <c r="C33" s="55"/>
      <c r="D33" s="55"/>
      <c r="E33" s="212" t="s">
        <v>521</v>
      </c>
      <c r="F33" s="37"/>
      <c r="G33" s="37"/>
      <c r="H33" s="37"/>
      <c r="I33" s="37"/>
      <c r="J33" s="37"/>
      <c r="K33" s="37"/>
      <c r="L33" s="37">
        <v>-71</v>
      </c>
      <c r="M33" s="37"/>
      <c r="N33" s="37"/>
    </row>
    <row r="34" spans="1:14">
      <c r="A34" s="55" t="s">
        <v>43</v>
      </c>
      <c r="B34" s="55"/>
      <c r="C34" s="55"/>
      <c r="D34" s="55"/>
      <c r="E34" s="212" t="s">
        <v>528</v>
      </c>
      <c r="F34" s="37"/>
      <c r="G34" s="37"/>
      <c r="H34" s="37"/>
      <c r="I34" s="37"/>
      <c r="J34" s="37"/>
      <c r="K34" s="37"/>
      <c r="L34" s="37">
        <v>-356</v>
      </c>
      <c r="M34" s="37">
        <v>-54</v>
      </c>
      <c r="N34" s="37"/>
    </row>
    <row r="35" spans="1:14">
      <c r="A35" s="55" t="s">
        <v>43</v>
      </c>
      <c r="B35" s="55"/>
      <c r="C35" s="55"/>
      <c r="D35" s="55"/>
      <c r="E35" s="114" t="str">
        <f>+'Income_statement-Q'!E36</f>
        <v>Total comprehensive income for the period attributable to:</v>
      </c>
      <c r="F35" s="37"/>
      <c r="G35" s="37"/>
      <c r="H35" s="37"/>
      <c r="I35" s="37"/>
      <c r="J35" s="37"/>
      <c r="K35" s="37"/>
      <c r="L35" s="37">
        <v>-426</v>
      </c>
      <c r="M35" s="37"/>
      <c r="N35" s="37">
        <v>-105</v>
      </c>
    </row>
    <row r="36" spans="1:14">
      <c r="A36" s="55" t="s">
        <v>43</v>
      </c>
      <c r="B36" s="55"/>
      <c r="C36" s="55"/>
      <c r="D36" s="55"/>
      <c r="E36" s="212" t="s">
        <v>575</v>
      </c>
      <c r="F36" s="37"/>
      <c r="G36" s="37"/>
      <c r="H36" s="37"/>
      <c r="I36" s="37"/>
      <c r="J36" s="37"/>
      <c r="K36" s="37"/>
      <c r="L36" s="37"/>
      <c r="M36" s="37">
        <v>-104</v>
      </c>
      <c r="N36" s="37"/>
    </row>
    <row r="37" spans="1:14">
      <c r="A37" s="55"/>
      <c r="B37" s="55"/>
      <c r="C37" s="55"/>
      <c r="D37" s="55"/>
      <c r="E37" s="40" t="s">
        <v>608</v>
      </c>
      <c r="F37" s="37"/>
      <c r="G37" s="37"/>
      <c r="H37" s="37"/>
      <c r="I37" s="37"/>
      <c r="J37" s="37"/>
      <c r="K37" s="37"/>
      <c r="L37" s="37"/>
      <c r="M37" s="37"/>
      <c r="N37" s="37">
        <v>-927</v>
      </c>
    </row>
    <row r="38" spans="1:14">
      <c r="A38" s="55" t="s">
        <v>43</v>
      </c>
      <c r="B38" s="55"/>
      <c r="C38" s="55"/>
      <c r="D38" s="55"/>
      <c r="E38" s="29" t="s">
        <v>414</v>
      </c>
      <c r="F38" s="37">
        <v>39</v>
      </c>
      <c r="G38" s="37">
        <v>32</v>
      </c>
      <c r="H38" s="37">
        <v>60</v>
      </c>
      <c r="I38" s="37"/>
      <c r="J38" s="37">
        <v>132</v>
      </c>
      <c r="K38" s="37">
        <v>56</v>
      </c>
      <c r="L38" s="37">
        <v>20</v>
      </c>
      <c r="M38" s="37">
        <v>20</v>
      </c>
      <c r="N38" s="37">
        <v>0</v>
      </c>
    </row>
    <row r="39" spans="1:14">
      <c r="A39" s="55" t="s">
        <v>44</v>
      </c>
      <c r="B39" s="55"/>
      <c r="C39" s="55"/>
      <c r="D39" s="55"/>
      <c r="E39" s="90" t="s">
        <v>454</v>
      </c>
      <c r="F39" s="184">
        <f t="shared" ref="F39:M39" si="1">SUM(F12:F38)</f>
        <v>-1721</v>
      </c>
      <c r="G39" s="184">
        <f t="shared" si="1"/>
        <v>-2601</v>
      </c>
      <c r="H39" s="184">
        <f t="shared" si="1"/>
        <v>-430</v>
      </c>
      <c r="I39" s="184">
        <f t="shared" si="1"/>
        <v>-362</v>
      </c>
      <c r="J39" s="184">
        <f t="shared" si="1"/>
        <v>-355</v>
      </c>
      <c r="K39" s="184">
        <f t="shared" si="1"/>
        <v>-1561</v>
      </c>
      <c r="L39" s="184">
        <f t="shared" si="1"/>
        <v>-1064</v>
      </c>
      <c r="M39" s="184">
        <f t="shared" si="1"/>
        <v>-138</v>
      </c>
      <c r="N39" s="184">
        <f>SUM(N12:N38)</f>
        <v>-1032</v>
      </c>
    </row>
    <row r="40" spans="1:14">
      <c r="A40" s="55" t="s">
        <v>43</v>
      </c>
      <c r="B40" s="55"/>
      <c r="C40" s="55"/>
      <c r="D40" s="55"/>
      <c r="E40" s="29" t="s">
        <v>415</v>
      </c>
      <c r="F40" s="184">
        <v>-239</v>
      </c>
      <c r="G40" s="184"/>
      <c r="H40" s="184"/>
      <c r="I40" s="184"/>
      <c r="J40" s="184"/>
      <c r="K40" s="184"/>
      <c r="L40" s="184"/>
      <c r="M40" s="184"/>
      <c r="N40" s="184"/>
    </row>
    <row r="41" spans="1:14">
      <c r="A41" s="55" t="s">
        <v>44</v>
      </c>
      <c r="B41" s="55" t="s">
        <v>341</v>
      </c>
      <c r="C41" s="55"/>
      <c r="D41" s="55"/>
      <c r="E41" s="90" t="s">
        <v>426</v>
      </c>
      <c r="F41" s="184">
        <f t="shared" ref="F41:M41" si="2">+F11+F39+F40</f>
        <v>-1960</v>
      </c>
      <c r="G41" s="184">
        <f t="shared" si="2"/>
        <v>-3020</v>
      </c>
      <c r="H41" s="184">
        <f t="shared" si="2"/>
        <v>-542</v>
      </c>
      <c r="I41" s="184">
        <f t="shared" si="2"/>
        <v>-362</v>
      </c>
      <c r="J41" s="184">
        <f t="shared" si="2"/>
        <v>-355</v>
      </c>
      <c r="K41" s="184">
        <f t="shared" si="2"/>
        <v>-1561</v>
      </c>
      <c r="L41" s="184">
        <f t="shared" si="2"/>
        <v>-1064</v>
      </c>
      <c r="M41" s="184">
        <f t="shared" si="2"/>
        <v>-138</v>
      </c>
      <c r="N41" s="184">
        <f>+N11+N39+N40</f>
        <v>-1032</v>
      </c>
    </row>
    <row r="44" spans="1:14">
      <c r="E44" s="232"/>
      <c r="F44" s="233"/>
      <c r="G44" s="234"/>
      <c r="H44" s="234"/>
    </row>
    <row r="45" spans="1:14">
      <c r="E45" s="232"/>
      <c r="F45" s="233"/>
      <c r="G45" s="234"/>
      <c r="H45" s="234"/>
    </row>
    <row r="46" spans="1:14">
      <c r="E46" s="232"/>
      <c r="F46" s="233"/>
      <c r="G46" s="234"/>
      <c r="H46" s="234"/>
    </row>
    <row r="47" spans="1:14">
      <c r="E47" s="232"/>
      <c r="F47" s="233"/>
      <c r="G47" s="234"/>
      <c r="H47" s="234"/>
    </row>
    <row r="48" spans="1:14">
      <c r="E48" s="232"/>
      <c r="F48" s="233"/>
      <c r="G48" s="234"/>
      <c r="H48" s="234"/>
    </row>
  </sheetData>
  <phoneticPr fontId="0" type="noConversion"/>
  <pageMargins left="0.75" right="0.75" top="1" bottom="1" header="0.5" footer="0.5"/>
  <pageSetup paperSize="9" scale="66" orientation="portrait"/>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X71"/>
  <sheetViews>
    <sheetView topLeftCell="E4" workbookViewId="0">
      <selection activeCell="AD16" sqref="AD16"/>
    </sheetView>
  </sheetViews>
  <sheetFormatPr baseColWidth="10" defaultColWidth="8.83203125" defaultRowHeight="12" x14ac:dyDescent="0"/>
  <cols>
    <col min="1" max="1" width="26.5" style="64" hidden="1" customWidth="1"/>
    <col min="2" max="2" width="12.1640625" style="64" hidden="1" customWidth="1"/>
    <col min="3" max="3" width="11.1640625" style="64" hidden="1" customWidth="1"/>
    <col min="4" max="4" width="27.5" style="64" hidden="1" customWidth="1"/>
    <col min="5" max="5" width="40.1640625" style="64" bestFit="1" customWidth="1"/>
    <col min="6" max="6" width="6.5" style="73" hidden="1" customWidth="1"/>
    <col min="7" max="7" width="8.5" style="73" hidden="1" customWidth="1"/>
    <col min="8" max="16" width="0" style="64" hidden="1" customWidth="1"/>
    <col min="17" max="17" width="10" style="64" hidden="1" customWidth="1"/>
    <col min="18" max="20" width="9.83203125" style="64" hidden="1" customWidth="1"/>
    <col min="21" max="21" width="10.33203125" style="64" customWidth="1"/>
    <col min="22" max="24" width="9.83203125" style="64" bestFit="1" customWidth="1"/>
    <col min="25" max="16384" width="8.83203125" style="64"/>
  </cols>
  <sheetData>
    <row r="1" spans="1:24" ht="17">
      <c r="A1" s="114">
        <f>'Income_statement-Q'!A1</f>
        <v>41306</v>
      </c>
      <c r="B1" s="115" t="s">
        <v>175</v>
      </c>
      <c r="C1" s="116"/>
      <c r="D1" s="117" t="str">
        <f>Company</f>
        <v>AB Electrolux</v>
      </c>
      <c r="E1" s="117" t="str">
        <f>Company</f>
        <v>AB Electrolux</v>
      </c>
      <c r="F1" s="64"/>
    </row>
    <row r="2" spans="1:24">
      <c r="A2" s="118"/>
      <c r="B2" s="115" t="s">
        <v>177</v>
      </c>
      <c r="C2" s="116"/>
      <c r="D2" s="119">
        <f>A1</f>
        <v>41306</v>
      </c>
      <c r="E2" s="120">
        <f>A1</f>
        <v>41306</v>
      </c>
      <c r="F2" s="64"/>
    </row>
    <row r="3" spans="1:24">
      <c r="A3" s="118"/>
      <c r="B3" s="115" t="s">
        <v>178</v>
      </c>
      <c r="C3" s="116" t="s">
        <v>179</v>
      </c>
      <c r="D3" s="121" t="s">
        <v>180</v>
      </c>
      <c r="E3" s="121" t="s">
        <v>181</v>
      </c>
      <c r="F3" s="64"/>
      <c r="G3" s="63"/>
      <c r="H3" s="108"/>
      <c r="I3" s="108"/>
    </row>
    <row r="4" spans="1:24">
      <c r="A4" s="40" t="s">
        <v>41</v>
      </c>
      <c r="B4" s="115" t="s">
        <v>182</v>
      </c>
      <c r="C4" s="40"/>
      <c r="D4" s="34" t="s">
        <v>462</v>
      </c>
      <c r="E4" s="34" t="s">
        <v>462</v>
      </c>
      <c r="F4" s="68"/>
      <c r="G4" s="69"/>
      <c r="H4" s="108"/>
      <c r="I4" s="108"/>
    </row>
    <row r="5" spans="1:24">
      <c r="A5" s="40"/>
      <c r="B5" s="115" t="s">
        <v>184</v>
      </c>
      <c r="C5" s="122" t="s">
        <v>339</v>
      </c>
      <c r="D5" s="34"/>
      <c r="E5" s="34"/>
      <c r="F5" s="68"/>
      <c r="G5" s="69"/>
      <c r="H5" s="108"/>
      <c r="I5" s="108"/>
    </row>
    <row r="6" spans="1:24">
      <c r="A6" s="197" t="s">
        <v>42</v>
      </c>
      <c r="B6" s="137" t="s">
        <v>183</v>
      </c>
      <c r="C6" s="122" t="s">
        <v>339</v>
      </c>
      <c r="D6" s="122"/>
      <c r="E6" s="198"/>
      <c r="O6" s="125"/>
      <c r="P6" s="125"/>
      <c r="Q6" s="199">
        <v>2007</v>
      </c>
      <c r="R6" s="199">
        <v>2008</v>
      </c>
      <c r="S6" s="199">
        <v>2009</v>
      </c>
      <c r="T6" s="199">
        <v>2010</v>
      </c>
      <c r="U6" s="199">
        <v>2011</v>
      </c>
      <c r="V6" s="199">
        <v>2012</v>
      </c>
      <c r="W6" s="266" t="s">
        <v>616</v>
      </c>
      <c r="X6" s="267" t="s">
        <v>613</v>
      </c>
    </row>
    <row r="7" spans="1:24">
      <c r="A7" s="108" t="s">
        <v>43</v>
      </c>
      <c r="B7" s="108"/>
      <c r="C7" s="108"/>
      <c r="D7" s="108"/>
      <c r="E7" s="108" t="s">
        <v>37</v>
      </c>
      <c r="O7" s="108"/>
      <c r="P7" s="108"/>
      <c r="Q7" s="108"/>
      <c r="R7" s="108"/>
      <c r="S7" s="108"/>
      <c r="T7" s="108"/>
      <c r="U7" s="108"/>
      <c r="V7" s="108"/>
      <c r="W7" s="255"/>
      <c r="X7" s="255"/>
    </row>
    <row r="8" spans="1:24">
      <c r="A8" s="108" t="s">
        <v>44</v>
      </c>
      <c r="B8" s="108"/>
      <c r="C8" s="108"/>
      <c r="D8" s="108"/>
      <c r="E8" s="146" t="s">
        <v>47</v>
      </c>
      <c r="O8" s="1"/>
      <c r="P8" s="1"/>
      <c r="Q8" s="1"/>
      <c r="R8" s="1"/>
      <c r="S8" s="1"/>
      <c r="T8" s="1"/>
      <c r="U8" s="1"/>
      <c r="V8" s="1"/>
      <c r="W8" s="257"/>
      <c r="X8" s="257"/>
    </row>
    <row r="9" spans="1:24">
      <c r="A9" s="108" t="s">
        <v>43</v>
      </c>
      <c r="B9" s="108"/>
      <c r="C9" s="108"/>
      <c r="D9" s="108"/>
      <c r="E9" s="109" t="s">
        <v>48</v>
      </c>
      <c r="Q9" s="2">
        <v>15205</v>
      </c>
      <c r="R9" s="2">
        <v>17035</v>
      </c>
      <c r="S9" s="2">
        <v>15315</v>
      </c>
      <c r="T9" s="2">
        <v>14630</v>
      </c>
      <c r="U9" s="2">
        <v>15613</v>
      </c>
      <c r="V9" s="2">
        <v>16693</v>
      </c>
      <c r="W9" s="256">
        <v>15613</v>
      </c>
      <c r="X9" s="256">
        <v>16693</v>
      </c>
    </row>
    <row r="10" spans="1:24">
      <c r="A10" s="108" t="s">
        <v>43</v>
      </c>
      <c r="B10" s="108"/>
      <c r="C10" s="108"/>
      <c r="D10" s="108"/>
      <c r="E10" s="109" t="s">
        <v>49</v>
      </c>
      <c r="Q10" s="2">
        <v>2024</v>
      </c>
      <c r="R10" s="2">
        <v>2095</v>
      </c>
      <c r="S10" s="2">
        <v>2274</v>
      </c>
      <c r="T10" s="2">
        <v>2295</v>
      </c>
      <c r="U10" s="2">
        <v>6008</v>
      </c>
      <c r="V10" s="2">
        <v>5541</v>
      </c>
      <c r="W10" s="256">
        <v>6008</v>
      </c>
      <c r="X10" s="256">
        <v>5541</v>
      </c>
    </row>
    <row r="11" spans="1:24">
      <c r="A11" s="108" t="s">
        <v>43</v>
      </c>
      <c r="B11" s="108"/>
      <c r="C11" s="108"/>
      <c r="D11" s="108"/>
      <c r="E11" s="109" t="s">
        <v>50</v>
      </c>
      <c r="Q11" s="2">
        <v>2121</v>
      </c>
      <c r="R11" s="2">
        <v>2823</v>
      </c>
      <c r="S11" s="2">
        <v>2999</v>
      </c>
      <c r="T11" s="2">
        <v>3276</v>
      </c>
      <c r="U11" s="2">
        <v>5146</v>
      </c>
      <c r="V11" s="2">
        <v>5079</v>
      </c>
      <c r="W11" s="256">
        <v>5146</v>
      </c>
      <c r="X11" s="256">
        <v>5079</v>
      </c>
    </row>
    <row r="12" spans="1:24">
      <c r="A12" s="108" t="s">
        <v>43</v>
      </c>
      <c r="B12" s="108"/>
      <c r="C12" s="108"/>
      <c r="D12" s="108"/>
      <c r="E12" s="109" t="s">
        <v>51</v>
      </c>
      <c r="Q12" s="2">
        <v>32</v>
      </c>
      <c r="R12" s="2">
        <v>27</v>
      </c>
      <c r="S12" s="2">
        <v>19</v>
      </c>
      <c r="T12" s="2">
        <v>17</v>
      </c>
      <c r="U12" s="2">
        <v>18</v>
      </c>
      <c r="V12" s="2">
        <v>16</v>
      </c>
      <c r="W12" s="256">
        <v>18</v>
      </c>
      <c r="X12" s="256">
        <v>16</v>
      </c>
    </row>
    <row r="13" spans="1:24">
      <c r="A13" s="108" t="s">
        <v>43</v>
      </c>
      <c r="B13" s="108"/>
      <c r="C13" s="108"/>
      <c r="D13" s="108"/>
      <c r="E13" s="109" t="s">
        <v>52</v>
      </c>
      <c r="Q13" s="2">
        <v>2141</v>
      </c>
      <c r="R13" s="2">
        <v>3180</v>
      </c>
      <c r="S13" s="2">
        <v>2693</v>
      </c>
      <c r="T13" s="2">
        <v>2981</v>
      </c>
      <c r="U13" s="2">
        <v>2980</v>
      </c>
      <c r="V13" s="2">
        <v>3306</v>
      </c>
      <c r="W13" s="256">
        <v>3669</v>
      </c>
      <c r="X13" s="256">
        <v>4156</v>
      </c>
    </row>
    <row r="14" spans="1:24">
      <c r="A14" s="108" t="s">
        <v>43</v>
      </c>
      <c r="B14" s="108"/>
      <c r="C14" s="108"/>
      <c r="D14" s="108"/>
      <c r="E14" s="109" t="s">
        <v>53</v>
      </c>
      <c r="Q14" s="2">
        <v>712</v>
      </c>
      <c r="R14" s="2">
        <v>280</v>
      </c>
      <c r="S14" s="2">
        <v>434</v>
      </c>
      <c r="T14" s="2">
        <v>577</v>
      </c>
      <c r="U14" s="2">
        <v>517</v>
      </c>
      <c r="V14" s="2">
        <v>552</v>
      </c>
      <c r="W14" s="256">
        <v>306</v>
      </c>
      <c r="X14" s="256">
        <v>333</v>
      </c>
    </row>
    <row r="15" spans="1:24">
      <c r="A15" s="108" t="s">
        <v>43</v>
      </c>
      <c r="B15" s="108"/>
      <c r="C15" s="108"/>
      <c r="D15" s="108"/>
      <c r="E15" s="109" t="s">
        <v>617</v>
      </c>
      <c r="Q15" s="2"/>
      <c r="R15" s="2"/>
      <c r="S15" s="2"/>
      <c r="T15" s="2"/>
      <c r="U15" s="2"/>
      <c r="V15" s="2"/>
      <c r="W15" s="256">
        <v>371</v>
      </c>
      <c r="X15" s="256">
        <v>286</v>
      </c>
    </row>
    <row r="16" spans="1:24">
      <c r="A16" s="108" t="s">
        <v>43</v>
      </c>
      <c r="B16" s="108"/>
      <c r="C16" s="108"/>
      <c r="D16" s="108"/>
      <c r="E16" s="109" t="s">
        <v>54</v>
      </c>
      <c r="Q16" s="2">
        <v>1572</v>
      </c>
      <c r="R16" s="2">
        <v>1472</v>
      </c>
      <c r="S16" s="2">
        <v>1745</v>
      </c>
      <c r="T16" s="2">
        <v>2836</v>
      </c>
      <c r="U16" s="2">
        <v>3036</v>
      </c>
      <c r="V16" s="2">
        <v>2356</v>
      </c>
      <c r="W16" s="256">
        <v>1212</v>
      </c>
      <c r="X16" s="256">
        <v>481</v>
      </c>
    </row>
    <row r="17" spans="1:24">
      <c r="A17" s="108" t="s">
        <v>44</v>
      </c>
      <c r="B17" s="108"/>
      <c r="C17" s="108"/>
      <c r="D17" s="108"/>
      <c r="E17" s="146" t="s">
        <v>55</v>
      </c>
      <c r="Q17" s="1">
        <v>23807</v>
      </c>
      <c r="R17" s="1">
        <v>26912</v>
      </c>
      <c r="S17" s="1">
        <v>25479</v>
      </c>
      <c r="T17" s="1">
        <v>26612</v>
      </c>
      <c r="U17" s="1">
        <v>33318</v>
      </c>
      <c r="V17" s="1">
        <v>33543</v>
      </c>
      <c r="W17" s="257">
        <v>32343</v>
      </c>
      <c r="X17" s="257">
        <v>32585</v>
      </c>
    </row>
    <row r="18" spans="1:24">
      <c r="A18" s="108" t="s">
        <v>43</v>
      </c>
      <c r="B18" s="108"/>
      <c r="C18" s="108"/>
      <c r="D18" s="108"/>
      <c r="E18" s="109" t="s">
        <v>56</v>
      </c>
      <c r="Q18" s="2">
        <v>12398</v>
      </c>
      <c r="R18" s="2">
        <v>12680</v>
      </c>
      <c r="S18" s="2">
        <v>10050</v>
      </c>
      <c r="T18" s="2">
        <v>11130</v>
      </c>
      <c r="U18" s="2">
        <v>11957</v>
      </c>
      <c r="V18" s="2">
        <v>12963</v>
      </c>
      <c r="W18" s="256">
        <v>11957</v>
      </c>
      <c r="X18" s="256">
        <v>12963</v>
      </c>
    </row>
    <row r="19" spans="1:24">
      <c r="A19" s="108" t="s">
        <v>43</v>
      </c>
      <c r="B19" s="108"/>
      <c r="C19" s="108"/>
      <c r="D19" s="108"/>
      <c r="E19" s="109" t="s">
        <v>57</v>
      </c>
      <c r="Q19" s="2">
        <v>20379</v>
      </c>
      <c r="R19" s="2">
        <v>20734</v>
      </c>
      <c r="S19" s="2">
        <v>20173</v>
      </c>
      <c r="T19" s="2">
        <v>19346</v>
      </c>
      <c r="U19" s="2">
        <v>19226</v>
      </c>
      <c r="V19" s="2">
        <v>18288</v>
      </c>
      <c r="W19" s="256">
        <v>19226</v>
      </c>
      <c r="X19" s="256">
        <v>18288</v>
      </c>
    </row>
    <row r="20" spans="1:24">
      <c r="A20" s="108" t="s">
        <v>43</v>
      </c>
      <c r="B20" s="108"/>
      <c r="C20" s="108"/>
      <c r="D20" s="108"/>
      <c r="E20" s="109" t="s">
        <v>58</v>
      </c>
      <c r="Q20" s="2">
        <v>391</v>
      </c>
      <c r="R20" s="2">
        <v>511</v>
      </c>
      <c r="S20" s="2">
        <v>1103</v>
      </c>
      <c r="T20" s="2">
        <v>367</v>
      </c>
      <c r="U20" s="2">
        <v>666</v>
      </c>
      <c r="V20" s="2">
        <v>609</v>
      </c>
      <c r="W20" s="256">
        <v>666</v>
      </c>
      <c r="X20" s="256">
        <v>609</v>
      </c>
    </row>
    <row r="21" spans="1:24">
      <c r="A21" s="108" t="s">
        <v>43</v>
      </c>
      <c r="B21" s="108"/>
      <c r="C21" s="108"/>
      <c r="D21" s="108"/>
      <c r="E21" s="109" t="s">
        <v>59</v>
      </c>
      <c r="Q21" s="2">
        <v>411</v>
      </c>
      <c r="R21" s="2">
        <v>1425</v>
      </c>
      <c r="S21" s="2">
        <v>377</v>
      </c>
      <c r="T21" s="2">
        <v>386</v>
      </c>
      <c r="U21" s="2">
        <v>252</v>
      </c>
      <c r="V21" s="2">
        <v>184</v>
      </c>
      <c r="W21" s="256">
        <v>252</v>
      </c>
      <c r="X21" s="256">
        <v>184</v>
      </c>
    </row>
    <row r="22" spans="1:24">
      <c r="A22" s="108" t="s">
        <v>43</v>
      </c>
      <c r="B22" s="108"/>
      <c r="C22" s="108"/>
      <c r="D22" s="108"/>
      <c r="E22" s="109" t="s">
        <v>60</v>
      </c>
      <c r="Q22" s="2">
        <v>2992</v>
      </c>
      <c r="R22" s="2">
        <v>3460</v>
      </c>
      <c r="S22" s="2">
        <v>2947</v>
      </c>
      <c r="T22" s="2">
        <v>3569</v>
      </c>
      <c r="U22" s="2">
        <v>3662</v>
      </c>
      <c r="V22" s="2">
        <v>3607</v>
      </c>
      <c r="W22" s="256">
        <v>3662</v>
      </c>
      <c r="X22" s="256">
        <v>3607</v>
      </c>
    </row>
    <row r="23" spans="1:24">
      <c r="A23" s="108" t="s">
        <v>43</v>
      </c>
      <c r="B23" s="108"/>
      <c r="C23" s="108"/>
      <c r="D23" s="108"/>
      <c r="E23" s="109" t="s">
        <v>61</v>
      </c>
      <c r="Q23" s="2">
        <v>165</v>
      </c>
      <c r="R23" s="2">
        <v>296</v>
      </c>
      <c r="S23" s="2">
        <v>3030</v>
      </c>
      <c r="T23" s="2">
        <v>1722</v>
      </c>
      <c r="U23" s="2">
        <v>337</v>
      </c>
      <c r="V23" s="2">
        <v>123</v>
      </c>
      <c r="W23" s="256">
        <v>337</v>
      </c>
      <c r="X23" s="256">
        <v>123</v>
      </c>
    </row>
    <row r="24" spans="1:24">
      <c r="A24" s="108" t="s">
        <v>43</v>
      </c>
      <c r="B24" s="108"/>
      <c r="C24" s="108"/>
      <c r="D24" s="108"/>
      <c r="E24" s="109" t="s">
        <v>62</v>
      </c>
      <c r="Q24" s="2">
        <v>5546</v>
      </c>
      <c r="R24" s="2">
        <v>7305</v>
      </c>
      <c r="S24" s="2">
        <v>9537</v>
      </c>
      <c r="T24" s="2">
        <v>10389</v>
      </c>
      <c r="U24" s="2">
        <v>6966</v>
      </c>
      <c r="V24" s="2">
        <v>6835</v>
      </c>
      <c r="W24" s="256">
        <v>6966</v>
      </c>
      <c r="X24" s="256">
        <v>6835</v>
      </c>
    </row>
    <row r="25" spans="1:24">
      <c r="A25" s="108" t="s">
        <v>44</v>
      </c>
      <c r="B25" s="108"/>
      <c r="C25" s="108"/>
      <c r="D25" s="108"/>
      <c r="E25" s="146" t="s">
        <v>63</v>
      </c>
      <c r="Q25" s="1">
        <v>42282</v>
      </c>
      <c r="R25" s="1">
        <v>46411</v>
      </c>
      <c r="S25" s="1">
        <v>47217</v>
      </c>
      <c r="T25" s="1">
        <v>46909</v>
      </c>
      <c r="U25" s="1">
        <v>43066</v>
      </c>
      <c r="V25" s="1">
        <v>42609</v>
      </c>
      <c r="W25" s="257">
        <v>43066</v>
      </c>
      <c r="X25" s="257">
        <v>42609</v>
      </c>
    </row>
    <row r="26" spans="1:24">
      <c r="A26" s="108" t="s">
        <v>44</v>
      </c>
      <c r="B26" s="108"/>
      <c r="C26" s="108"/>
      <c r="D26" s="108"/>
      <c r="E26" s="146" t="s">
        <v>64</v>
      </c>
      <c r="Q26" s="1">
        <v>66089</v>
      </c>
      <c r="R26" s="1">
        <v>73323</v>
      </c>
      <c r="S26" s="1">
        <v>72696</v>
      </c>
      <c r="T26" s="1">
        <v>73521</v>
      </c>
      <c r="U26" s="1">
        <v>76384</v>
      </c>
      <c r="V26" s="1">
        <v>76152</v>
      </c>
      <c r="W26" s="257">
        <v>75409</v>
      </c>
      <c r="X26" s="257">
        <v>75194</v>
      </c>
    </row>
    <row r="27" spans="1:24">
      <c r="A27" s="108" t="s">
        <v>45</v>
      </c>
      <c r="B27" s="108"/>
      <c r="C27" s="108"/>
      <c r="D27" s="108"/>
      <c r="E27" s="109"/>
      <c r="Q27" s="2"/>
      <c r="R27" s="2"/>
      <c r="S27" s="2"/>
      <c r="T27" s="2"/>
      <c r="U27" s="2"/>
      <c r="V27" s="2"/>
      <c r="W27" s="256"/>
      <c r="X27" s="256"/>
    </row>
    <row r="28" spans="1:24">
      <c r="A28" s="108" t="s">
        <v>44</v>
      </c>
      <c r="B28" s="108"/>
      <c r="C28" s="108"/>
      <c r="D28" s="108"/>
      <c r="E28" s="146" t="s">
        <v>65</v>
      </c>
      <c r="Q28" s="1"/>
      <c r="R28" s="1"/>
      <c r="S28" s="1"/>
      <c r="T28" s="1"/>
      <c r="U28" s="1"/>
      <c r="V28" s="1"/>
      <c r="W28" s="257"/>
      <c r="X28" s="257"/>
    </row>
    <row r="29" spans="1:24" ht="24">
      <c r="A29" s="108" t="s">
        <v>44</v>
      </c>
      <c r="B29" s="108"/>
      <c r="C29" s="108"/>
      <c r="D29" s="108"/>
      <c r="E29" s="150" t="s">
        <v>66</v>
      </c>
      <c r="Q29" s="2"/>
      <c r="R29" s="2"/>
      <c r="S29" s="2"/>
      <c r="T29" s="2"/>
      <c r="U29" s="2"/>
      <c r="V29" s="2"/>
      <c r="W29" s="256"/>
      <c r="X29" s="256"/>
    </row>
    <row r="30" spans="1:24">
      <c r="A30" s="108" t="s">
        <v>43</v>
      </c>
      <c r="B30" s="108"/>
      <c r="C30" s="108"/>
      <c r="D30" s="108"/>
      <c r="E30" s="183" t="s">
        <v>67</v>
      </c>
      <c r="Q30" s="2">
        <v>1545</v>
      </c>
      <c r="R30" s="2">
        <v>1545</v>
      </c>
      <c r="S30" s="2">
        <v>1545</v>
      </c>
      <c r="T30" s="2">
        <v>1545</v>
      </c>
      <c r="U30" s="2">
        <v>1545</v>
      </c>
      <c r="V30" s="2">
        <v>1545</v>
      </c>
      <c r="W30" s="256">
        <v>1545</v>
      </c>
      <c r="X30" s="256">
        <v>1545</v>
      </c>
    </row>
    <row r="31" spans="1:24">
      <c r="A31" s="108" t="s">
        <v>43</v>
      </c>
      <c r="B31" s="108"/>
      <c r="C31" s="108"/>
      <c r="D31" s="108"/>
      <c r="E31" s="183" t="s">
        <v>68</v>
      </c>
      <c r="Q31" s="2">
        <v>2905</v>
      </c>
      <c r="R31" s="2">
        <v>2905</v>
      </c>
      <c r="S31" s="2">
        <v>2905</v>
      </c>
      <c r="T31" s="2">
        <v>2905</v>
      </c>
      <c r="U31" s="2">
        <v>2905</v>
      </c>
      <c r="V31" s="2">
        <v>2905</v>
      </c>
      <c r="W31" s="256">
        <v>2905</v>
      </c>
      <c r="X31" s="256">
        <v>2905</v>
      </c>
    </row>
    <row r="32" spans="1:24">
      <c r="A32" s="108" t="s">
        <v>43</v>
      </c>
      <c r="B32" s="108"/>
      <c r="C32" s="108"/>
      <c r="D32" s="108"/>
      <c r="E32" s="183" t="s">
        <v>69</v>
      </c>
      <c r="Q32" s="2">
        <v>844</v>
      </c>
      <c r="R32" s="2">
        <v>2052</v>
      </c>
      <c r="S32" s="2">
        <v>1814</v>
      </c>
      <c r="T32" s="2">
        <v>636</v>
      </c>
      <c r="U32" s="2">
        <v>324</v>
      </c>
      <c r="V32" s="2">
        <v>-1146</v>
      </c>
      <c r="W32" s="256">
        <v>324</v>
      </c>
      <c r="X32" s="256">
        <v>-1146</v>
      </c>
    </row>
    <row r="33" spans="1:24">
      <c r="A33" s="108" t="s">
        <v>43</v>
      </c>
      <c r="B33" s="108"/>
      <c r="C33" s="108"/>
      <c r="D33" s="108"/>
      <c r="E33" s="183" t="s">
        <v>70</v>
      </c>
      <c r="Q33" s="2">
        <v>10745</v>
      </c>
      <c r="R33" s="2">
        <v>9883</v>
      </c>
      <c r="S33" s="2">
        <v>12577</v>
      </c>
      <c r="T33" s="2">
        <v>15527</v>
      </c>
      <c r="U33" s="2">
        <v>15761</v>
      </c>
      <c r="V33" s="2">
        <v>16479</v>
      </c>
      <c r="W33" s="256">
        <v>12763</v>
      </c>
      <c r="X33" s="256">
        <v>12381</v>
      </c>
    </row>
    <row r="34" spans="1:24">
      <c r="A34" s="108" t="s">
        <v>44</v>
      </c>
      <c r="B34" s="108"/>
      <c r="C34" s="108"/>
      <c r="D34" s="108"/>
      <c r="E34" s="183"/>
      <c r="Q34" s="1">
        <v>16039</v>
      </c>
      <c r="R34" s="1">
        <v>16385</v>
      </c>
      <c r="S34" s="1">
        <v>18841</v>
      </c>
      <c r="T34" s="1">
        <v>20613</v>
      </c>
      <c r="U34" s="1">
        <v>20535</v>
      </c>
      <c r="V34" s="1">
        <v>19783</v>
      </c>
      <c r="W34" s="257">
        <v>17537</v>
      </c>
      <c r="X34" s="257">
        <v>15685</v>
      </c>
    </row>
    <row r="35" spans="1:24">
      <c r="A35" s="108" t="s">
        <v>43</v>
      </c>
      <c r="B35" s="108"/>
      <c r="C35" s="108"/>
      <c r="D35" s="108"/>
      <c r="E35" s="109" t="s">
        <v>71</v>
      </c>
      <c r="Q35" s="2">
        <v>1</v>
      </c>
      <c r="R35" s="2">
        <v>0</v>
      </c>
      <c r="S35" s="2">
        <v>0</v>
      </c>
      <c r="T35" s="2">
        <v>0</v>
      </c>
      <c r="U35" s="2">
        <v>109</v>
      </c>
      <c r="V35" s="2">
        <v>41</v>
      </c>
      <c r="W35" s="256">
        <v>109</v>
      </c>
      <c r="X35" s="256">
        <v>41</v>
      </c>
    </row>
    <row r="36" spans="1:24">
      <c r="A36" s="108" t="s">
        <v>44</v>
      </c>
      <c r="B36" s="108" t="s">
        <v>46</v>
      </c>
      <c r="C36" s="108"/>
      <c r="D36" s="108"/>
      <c r="E36" s="146" t="s">
        <v>72</v>
      </c>
      <c r="Q36" s="1">
        <v>16040</v>
      </c>
      <c r="R36" s="1">
        <v>16385</v>
      </c>
      <c r="S36" s="1">
        <v>18841</v>
      </c>
      <c r="T36" s="1">
        <v>20613</v>
      </c>
      <c r="U36" s="1">
        <v>20644</v>
      </c>
      <c r="V36" s="1">
        <v>19824</v>
      </c>
      <c r="W36" s="257">
        <v>17646</v>
      </c>
      <c r="X36" s="257">
        <v>15726</v>
      </c>
    </row>
    <row r="37" spans="1:24">
      <c r="A37" s="108" t="s">
        <v>43</v>
      </c>
      <c r="B37" s="108" t="s">
        <v>46</v>
      </c>
      <c r="C37" s="108"/>
      <c r="D37" s="108"/>
      <c r="E37" s="109" t="s">
        <v>73</v>
      </c>
      <c r="Q37" s="2">
        <v>4887</v>
      </c>
      <c r="R37" s="2">
        <v>9963</v>
      </c>
      <c r="S37" s="2">
        <v>10241</v>
      </c>
      <c r="T37" s="2">
        <v>8413</v>
      </c>
      <c r="U37" s="2">
        <v>9639</v>
      </c>
      <c r="V37" s="2">
        <v>10005</v>
      </c>
      <c r="W37" s="256">
        <v>9639</v>
      </c>
      <c r="X37" s="256">
        <v>10005</v>
      </c>
    </row>
    <row r="38" spans="1:24">
      <c r="A38" s="108" t="s">
        <v>43</v>
      </c>
      <c r="B38" s="108"/>
      <c r="C38" s="108"/>
      <c r="D38" s="108"/>
      <c r="E38" s="109" t="s">
        <v>74</v>
      </c>
      <c r="Q38" s="2">
        <v>935</v>
      </c>
      <c r="R38" s="2">
        <v>840</v>
      </c>
      <c r="S38" s="2">
        <v>819</v>
      </c>
      <c r="T38" s="2">
        <v>806</v>
      </c>
      <c r="U38" s="2">
        <v>1127</v>
      </c>
      <c r="V38" s="2">
        <v>1148</v>
      </c>
      <c r="W38" s="256">
        <v>1076</v>
      </c>
      <c r="X38" s="256">
        <v>1117</v>
      </c>
    </row>
    <row r="39" spans="1:24">
      <c r="A39" s="108" t="s">
        <v>43</v>
      </c>
      <c r="B39" s="108" t="s">
        <v>46</v>
      </c>
      <c r="C39" s="108"/>
      <c r="D39" s="108"/>
      <c r="E39" s="183" t="s">
        <v>75</v>
      </c>
      <c r="Q39" s="2">
        <v>6266</v>
      </c>
      <c r="R39" s="2">
        <v>6864</v>
      </c>
      <c r="S39" s="2">
        <v>2168</v>
      </c>
      <c r="T39" s="2">
        <v>2486</v>
      </c>
      <c r="U39" s="2">
        <v>2111</v>
      </c>
      <c r="V39" s="2">
        <v>1736</v>
      </c>
      <c r="W39" s="256">
        <v>3992</v>
      </c>
      <c r="X39" s="256">
        <v>4765</v>
      </c>
    </row>
    <row r="40" spans="1:24">
      <c r="A40" s="108" t="s">
        <v>43</v>
      </c>
      <c r="B40" s="108"/>
      <c r="C40" s="108"/>
      <c r="D40" s="108"/>
      <c r="E40" s="109" t="s">
        <v>76</v>
      </c>
      <c r="Q40" s="2">
        <v>3813</v>
      </c>
      <c r="R40" s="2">
        <v>4175</v>
      </c>
      <c r="S40" s="2">
        <v>5449</v>
      </c>
      <c r="T40" s="2">
        <v>5306</v>
      </c>
      <c r="U40" s="2">
        <v>5300</v>
      </c>
      <c r="V40" s="2">
        <v>4551</v>
      </c>
      <c r="W40" s="256">
        <v>5300</v>
      </c>
      <c r="X40" s="256">
        <v>4551</v>
      </c>
    </row>
    <row r="41" spans="1:24">
      <c r="A41" s="108" t="s">
        <v>44</v>
      </c>
      <c r="B41" s="108" t="s">
        <v>46</v>
      </c>
      <c r="C41" s="108"/>
      <c r="D41" s="108"/>
      <c r="E41" s="146" t="s">
        <v>77</v>
      </c>
      <c r="Q41" s="1">
        <v>15901</v>
      </c>
      <c r="R41" s="1">
        <v>21842</v>
      </c>
      <c r="S41" s="1">
        <v>18677</v>
      </c>
      <c r="T41" s="1">
        <v>17011</v>
      </c>
      <c r="U41" s="1">
        <v>18177</v>
      </c>
      <c r="V41" s="1">
        <v>17440</v>
      </c>
      <c r="W41" s="257">
        <v>20007</v>
      </c>
      <c r="X41" s="257">
        <v>20438</v>
      </c>
    </row>
    <row r="42" spans="1:24">
      <c r="A42" s="108" t="s">
        <v>43</v>
      </c>
      <c r="B42" s="108" t="s">
        <v>46</v>
      </c>
      <c r="C42" s="108"/>
      <c r="D42" s="108"/>
      <c r="E42" s="109" t="s">
        <v>78</v>
      </c>
      <c r="Q42" s="2">
        <v>14788</v>
      </c>
      <c r="R42" s="2">
        <v>15681</v>
      </c>
      <c r="S42" s="2">
        <v>16031</v>
      </c>
      <c r="T42" s="2">
        <v>17283</v>
      </c>
      <c r="U42" s="2">
        <v>18490</v>
      </c>
      <c r="V42" s="2">
        <v>20590</v>
      </c>
      <c r="W42" s="256">
        <v>18490</v>
      </c>
      <c r="X42" s="256">
        <v>20590</v>
      </c>
    </row>
    <row r="43" spans="1:24">
      <c r="A43" s="108" t="s">
        <v>43</v>
      </c>
      <c r="B43" s="108"/>
      <c r="C43" s="108"/>
      <c r="D43" s="108"/>
      <c r="E43" s="109" t="s">
        <v>79</v>
      </c>
      <c r="Q43" s="2">
        <v>2027</v>
      </c>
      <c r="R43" s="2">
        <v>2329</v>
      </c>
      <c r="S43" s="2">
        <v>2367</v>
      </c>
      <c r="T43" s="2">
        <v>1868</v>
      </c>
      <c r="U43" s="2">
        <v>1717</v>
      </c>
      <c r="V43" s="2">
        <v>1287</v>
      </c>
      <c r="W43" s="256">
        <v>1717</v>
      </c>
      <c r="X43" s="256">
        <v>1287</v>
      </c>
    </row>
    <row r="44" spans="1:24">
      <c r="A44" s="108" t="s">
        <v>43</v>
      </c>
      <c r="B44" s="108" t="s">
        <v>46</v>
      </c>
      <c r="C44" s="108"/>
      <c r="D44" s="108"/>
      <c r="E44" s="109" t="s">
        <v>80</v>
      </c>
      <c r="Q44" s="2">
        <v>10049</v>
      </c>
      <c r="R44" s="2">
        <v>10644</v>
      </c>
      <c r="S44" s="2">
        <v>11235</v>
      </c>
      <c r="T44" s="2">
        <v>10907</v>
      </c>
      <c r="U44" s="2">
        <v>10497</v>
      </c>
      <c r="V44" s="2">
        <v>11829</v>
      </c>
      <c r="W44" s="256">
        <v>10690</v>
      </c>
      <c r="X44" s="256">
        <v>11971</v>
      </c>
    </row>
    <row r="45" spans="1:24">
      <c r="A45" s="108" t="s">
        <v>43</v>
      </c>
      <c r="B45" s="108" t="s">
        <v>46</v>
      </c>
      <c r="C45" s="108"/>
      <c r="D45" s="108"/>
      <c r="E45" s="109" t="s">
        <v>81</v>
      </c>
      <c r="Q45" s="2">
        <v>5701</v>
      </c>
      <c r="R45" s="2">
        <v>3168</v>
      </c>
      <c r="S45" s="2">
        <v>3364</v>
      </c>
      <c r="T45" s="2">
        <v>3139</v>
      </c>
      <c r="U45" s="2">
        <v>4170</v>
      </c>
      <c r="V45" s="2">
        <v>2795</v>
      </c>
      <c r="W45" s="256">
        <v>4170</v>
      </c>
      <c r="X45" s="256">
        <v>2795</v>
      </c>
    </row>
    <row r="46" spans="1:24">
      <c r="A46" s="108" t="s">
        <v>43</v>
      </c>
      <c r="B46" s="108"/>
      <c r="C46" s="108"/>
      <c r="D46" s="108"/>
      <c r="E46" s="109" t="s">
        <v>59</v>
      </c>
      <c r="Q46" s="2">
        <v>280</v>
      </c>
      <c r="R46" s="2">
        <v>784</v>
      </c>
      <c r="S46" s="2">
        <v>351</v>
      </c>
      <c r="T46" s="2">
        <v>483</v>
      </c>
      <c r="U46" s="2">
        <v>324</v>
      </c>
      <c r="V46" s="2">
        <v>241</v>
      </c>
      <c r="W46" s="256">
        <v>324</v>
      </c>
      <c r="X46" s="256">
        <v>241</v>
      </c>
    </row>
    <row r="47" spans="1:24">
      <c r="A47" s="108" t="s">
        <v>43</v>
      </c>
      <c r="B47" s="108"/>
      <c r="C47" s="108"/>
      <c r="D47" s="108"/>
      <c r="E47" s="109" t="s">
        <v>76</v>
      </c>
      <c r="Q47" s="2">
        <v>1303</v>
      </c>
      <c r="R47" s="2">
        <v>2490</v>
      </c>
      <c r="S47" s="2">
        <v>1830</v>
      </c>
      <c r="T47" s="2">
        <v>2217</v>
      </c>
      <c r="U47" s="2">
        <v>2365</v>
      </c>
      <c r="V47" s="2">
        <v>2146</v>
      </c>
      <c r="W47" s="256">
        <v>2365</v>
      </c>
      <c r="X47" s="256">
        <v>2146</v>
      </c>
    </row>
    <row r="48" spans="1:24">
      <c r="A48" s="108" t="s">
        <v>44</v>
      </c>
      <c r="B48" s="108" t="s">
        <v>46</v>
      </c>
      <c r="C48" s="108"/>
      <c r="D48" s="108"/>
      <c r="E48" s="146" t="s">
        <v>82</v>
      </c>
      <c r="Q48" s="1">
        <v>34148</v>
      </c>
      <c r="R48" s="1">
        <v>35096</v>
      </c>
      <c r="S48" s="1">
        <v>35178</v>
      </c>
      <c r="T48" s="1">
        <v>35897</v>
      </c>
      <c r="U48" s="1">
        <v>37563</v>
      </c>
      <c r="V48" s="1">
        <v>38888</v>
      </c>
      <c r="W48" s="257">
        <v>37756</v>
      </c>
      <c r="X48" s="257">
        <v>39030</v>
      </c>
    </row>
    <row r="49" spans="1:24">
      <c r="A49" s="108" t="s">
        <v>44</v>
      </c>
      <c r="B49" s="108" t="s">
        <v>46</v>
      </c>
      <c r="C49" s="108"/>
      <c r="D49" s="108"/>
      <c r="E49" s="146" t="s">
        <v>83</v>
      </c>
      <c r="Q49" s="1">
        <v>66089</v>
      </c>
      <c r="R49" s="1">
        <v>73323</v>
      </c>
      <c r="S49" s="1">
        <v>72696</v>
      </c>
      <c r="T49" s="1">
        <v>73521</v>
      </c>
      <c r="U49" s="1">
        <v>76384</v>
      </c>
      <c r="V49" s="1">
        <v>76152</v>
      </c>
      <c r="W49" s="257">
        <v>75409</v>
      </c>
      <c r="X49" s="257">
        <v>75194</v>
      </c>
    </row>
    <row r="50" spans="1:24">
      <c r="A50" s="108" t="s">
        <v>45</v>
      </c>
      <c r="B50" s="108"/>
      <c r="C50" s="108"/>
      <c r="D50" s="108"/>
      <c r="E50" s="109"/>
      <c r="Q50" s="2"/>
      <c r="R50" s="2"/>
      <c r="S50" s="2"/>
      <c r="T50" s="2"/>
      <c r="U50" s="2"/>
      <c r="V50" s="2"/>
      <c r="W50" s="256"/>
      <c r="X50" s="256"/>
    </row>
    <row r="51" spans="1:24">
      <c r="A51" s="108" t="s">
        <v>44</v>
      </c>
      <c r="B51" s="108" t="s">
        <v>46</v>
      </c>
      <c r="C51" s="108"/>
      <c r="D51" s="108"/>
      <c r="E51" s="146" t="s">
        <v>84</v>
      </c>
      <c r="Q51" s="1">
        <v>1016</v>
      </c>
      <c r="R51" s="1">
        <v>1293</v>
      </c>
      <c r="S51" s="1">
        <v>1185</v>
      </c>
      <c r="T51" s="1">
        <v>1062</v>
      </c>
      <c r="U51" s="1">
        <v>1276</v>
      </c>
      <c r="V51" s="1">
        <v>1610</v>
      </c>
      <c r="W51" s="257">
        <v>1276</v>
      </c>
      <c r="X51" s="257">
        <v>1610</v>
      </c>
    </row>
    <row r="52" spans="1:24" ht="13">
      <c r="A52" s="67" t="s">
        <v>496</v>
      </c>
      <c r="B52" s="61"/>
      <c r="C52" s="61"/>
      <c r="D52" s="61"/>
      <c r="E52" s="62"/>
      <c r="F52" s="70"/>
      <c r="G52" s="70"/>
      <c r="H52" s="2"/>
      <c r="X52" s="94"/>
    </row>
    <row r="53" spans="1:24" ht="31.5" customHeight="1">
      <c r="A53" s="67"/>
      <c r="B53" s="61"/>
      <c r="C53" s="61"/>
      <c r="D53" s="61"/>
      <c r="E53" s="62"/>
      <c r="F53" s="70"/>
      <c r="G53" s="70"/>
    </row>
    <row r="54" spans="1:24" ht="13">
      <c r="A54" s="29" t="s">
        <v>41</v>
      </c>
      <c r="B54" s="61"/>
      <c r="C54" s="61"/>
      <c r="D54" s="63" t="s">
        <v>338</v>
      </c>
      <c r="E54" s="63" t="s">
        <v>338</v>
      </c>
      <c r="F54" s="93"/>
      <c r="G54" s="64"/>
      <c r="Q54" s="111"/>
    </row>
    <row r="55" spans="1:24" s="94" customFormat="1" ht="13">
      <c r="A55" s="64" t="s">
        <v>42</v>
      </c>
      <c r="B55" s="61"/>
      <c r="C55" s="61"/>
      <c r="D55" s="93"/>
      <c r="E55" s="73"/>
      <c r="F55" s="66">
        <v>1997</v>
      </c>
      <c r="G55" s="66">
        <v>1998</v>
      </c>
      <c r="H55" s="66">
        <v>1999</v>
      </c>
      <c r="I55" s="66">
        <v>2000</v>
      </c>
      <c r="J55" s="66">
        <v>2001</v>
      </c>
      <c r="K55" s="66">
        <v>2002</v>
      </c>
      <c r="L55" s="66">
        <v>2003</v>
      </c>
      <c r="M55" s="66">
        <v>2004</v>
      </c>
      <c r="N55" s="66">
        <v>2004</v>
      </c>
      <c r="O55" s="66">
        <v>2005</v>
      </c>
      <c r="P55" s="66">
        <v>2006</v>
      </c>
      <c r="Q55" s="66"/>
      <c r="R55" s="66"/>
      <c r="S55" s="64"/>
      <c r="T55" s="64"/>
      <c r="U55" s="64"/>
      <c r="V55" s="64"/>
      <c r="W55" s="64"/>
      <c r="X55" s="64"/>
    </row>
    <row r="56" spans="1:24">
      <c r="A56" s="94" t="s">
        <v>43</v>
      </c>
      <c r="B56" s="94"/>
      <c r="C56" s="94"/>
      <c r="D56" s="93"/>
      <c r="E56" s="93" t="s">
        <v>339</v>
      </c>
      <c r="F56" s="94"/>
      <c r="G56" s="94"/>
      <c r="H56" s="94"/>
      <c r="I56" s="94"/>
      <c r="J56" s="94"/>
      <c r="K56" s="94"/>
      <c r="L56" s="94"/>
      <c r="M56" s="94"/>
      <c r="N56" s="95" t="s">
        <v>340</v>
      </c>
      <c r="O56" s="95" t="s">
        <v>340</v>
      </c>
      <c r="P56" s="95" t="s">
        <v>340</v>
      </c>
      <c r="Q56" s="95"/>
      <c r="R56" s="95"/>
      <c r="S56" s="94"/>
      <c r="T56" s="94"/>
      <c r="U56" s="94"/>
      <c r="V56" s="94"/>
    </row>
    <row r="57" spans="1:24" ht="13">
      <c r="A57" s="64" t="s">
        <v>43</v>
      </c>
      <c r="B57" s="110"/>
      <c r="C57" s="110"/>
      <c r="D57" s="73"/>
      <c r="E57" s="73" t="s">
        <v>330</v>
      </c>
      <c r="F57" s="22">
        <v>3517</v>
      </c>
      <c r="G57" s="22">
        <v>3327</v>
      </c>
      <c r="H57" s="22">
        <v>3298</v>
      </c>
      <c r="I57" s="22">
        <v>3993</v>
      </c>
      <c r="J57" s="22">
        <v>5159</v>
      </c>
      <c r="K57" s="22">
        <v>4928</v>
      </c>
      <c r="L57" s="22">
        <v>4782</v>
      </c>
      <c r="M57" s="22">
        <v>5077</v>
      </c>
      <c r="N57" s="22">
        <v>5257</v>
      </c>
      <c r="O57" s="22">
        <v>6100</v>
      </c>
      <c r="P57" s="22">
        <v>3761</v>
      </c>
      <c r="Q57" s="22"/>
      <c r="R57" s="22"/>
    </row>
    <row r="58" spans="1:24" ht="13">
      <c r="A58" s="64" t="s">
        <v>43</v>
      </c>
      <c r="B58" s="110"/>
      <c r="C58" s="110"/>
      <c r="D58" s="73"/>
      <c r="E58" s="73" t="s">
        <v>331</v>
      </c>
      <c r="F58" s="22">
        <v>22519</v>
      </c>
      <c r="G58" s="22">
        <v>21959</v>
      </c>
      <c r="H58" s="22">
        <v>20894</v>
      </c>
      <c r="I58" s="22">
        <v>22388</v>
      </c>
      <c r="J58" s="22">
        <v>22526</v>
      </c>
      <c r="K58" s="22">
        <v>18188</v>
      </c>
      <c r="L58" s="22">
        <v>15638</v>
      </c>
      <c r="M58" s="22">
        <v>16033</v>
      </c>
      <c r="N58" s="22">
        <v>16033</v>
      </c>
      <c r="O58" s="22">
        <v>18622</v>
      </c>
      <c r="P58" s="22">
        <v>14209</v>
      </c>
      <c r="Q58" s="22"/>
      <c r="R58" s="22"/>
    </row>
    <row r="59" spans="1:24" ht="13">
      <c r="A59" s="64" t="s">
        <v>43</v>
      </c>
      <c r="B59" s="110"/>
      <c r="C59" s="110"/>
      <c r="D59" s="73"/>
      <c r="E59" s="73" t="s">
        <v>332</v>
      </c>
      <c r="F59" s="22">
        <v>1744</v>
      </c>
      <c r="G59" s="22">
        <v>2599</v>
      </c>
      <c r="H59" s="22">
        <v>3859</v>
      </c>
      <c r="I59" s="22">
        <v>3299</v>
      </c>
      <c r="J59" s="22">
        <v>4666</v>
      </c>
      <c r="K59" s="22">
        <v>4582</v>
      </c>
      <c r="L59" s="22">
        <v>3190</v>
      </c>
      <c r="M59" s="22">
        <v>4349</v>
      </c>
      <c r="N59" s="22">
        <v>4333</v>
      </c>
      <c r="O59" s="22">
        <v>4891</v>
      </c>
      <c r="P59" s="22">
        <v>3988</v>
      </c>
      <c r="Q59" s="22"/>
      <c r="R59" s="22"/>
    </row>
    <row r="60" spans="1:24" ht="13">
      <c r="A60" s="64" t="s">
        <v>43</v>
      </c>
      <c r="B60" s="110"/>
      <c r="C60" s="110"/>
      <c r="D60" s="73"/>
      <c r="E60" s="73" t="s">
        <v>56</v>
      </c>
      <c r="F60" s="22">
        <v>16110</v>
      </c>
      <c r="G60" s="22">
        <v>16957</v>
      </c>
      <c r="H60" s="22">
        <v>16171</v>
      </c>
      <c r="I60" s="22">
        <v>16880</v>
      </c>
      <c r="J60" s="22">
        <v>17001</v>
      </c>
      <c r="K60" s="22">
        <v>15614</v>
      </c>
      <c r="L60" s="22">
        <v>14945</v>
      </c>
      <c r="M60" s="22">
        <v>15742</v>
      </c>
      <c r="N60" s="22">
        <v>15742</v>
      </c>
      <c r="O60" s="22">
        <v>18606</v>
      </c>
      <c r="P60" s="22">
        <v>12041</v>
      </c>
      <c r="Q60" s="22"/>
      <c r="R60" s="22"/>
    </row>
    <row r="61" spans="1:24" ht="13">
      <c r="A61" s="64" t="s">
        <v>43</v>
      </c>
      <c r="B61" s="110"/>
      <c r="C61" s="110"/>
      <c r="D61" s="73"/>
      <c r="E61" s="73" t="s">
        <v>333</v>
      </c>
      <c r="F61" s="22">
        <v>21184</v>
      </c>
      <c r="G61" s="22">
        <v>21859</v>
      </c>
      <c r="H61" s="22">
        <v>21513</v>
      </c>
      <c r="I61" s="22">
        <v>23214</v>
      </c>
      <c r="J61" s="22">
        <v>24189</v>
      </c>
      <c r="K61" s="22">
        <v>22484</v>
      </c>
      <c r="L61" s="22">
        <v>21172</v>
      </c>
      <c r="M61" s="22">
        <v>20627</v>
      </c>
      <c r="N61" s="22">
        <v>20627</v>
      </c>
      <c r="O61" s="22">
        <v>24269</v>
      </c>
      <c r="P61" s="22">
        <v>20905</v>
      </c>
      <c r="Q61" s="22"/>
      <c r="R61" s="22"/>
    </row>
    <row r="62" spans="1:24" ht="13">
      <c r="A62" s="64" t="s">
        <v>43</v>
      </c>
      <c r="B62" s="110"/>
      <c r="C62" s="110"/>
      <c r="D62" s="73"/>
      <c r="E62" s="73" t="s">
        <v>334</v>
      </c>
      <c r="F62" s="22">
        <v>4732</v>
      </c>
      <c r="G62" s="22">
        <v>5201</v>
      </c>
      <c r="H62" s="22">
        <v>5597</v>
      </c>
      <c r="I62" s="22">
        <v>9093</v>
      </c>
      <c r="J62" s="22">
        <v>8532</v>
      </c>
      <c r="K62" s="22">
        <v>5328</v>
      </c>
      <c r="L62" s="22">
        <v>4699</v>
      </c>
      <c r="M62" s="22">
        <v>4402</v>
      </c>
      <c r="N62" s="22">
        <v>4402</v>
      </c>
      <c r="O62" s="22">
        <v>4488</v>
      </c>
      <c r="P62" s="22">
        <v>3346</v>
      </c>
      <c r="Q62" s="22"/>
      <c r="R62" s="22"/>
    </row>
    <row r="63" spans="1:24" ht="13">
      <c r="A63" s="64" t="s">
        <v>43</v>
      </c>
      <c r="B63" s="110"/>
      <c r="C63" s="110"/>
      <c r="D63" s="73"/>
      <c r="E63" s="73" t="s">
        <v>164</v>
      </c>
      <c r="F63" s="22">
        <v>9834</v>
      </c>
      <c r="G63" s="22">
        <v>11387</v>
      </c>
      <c r="H63" s="22">
        <v>10312</v>
      </c>
      <c r="I63" s="22">
        <v>8422</v>
      </c>
      <c r="J63" s="22">
        <v>12374</v>
      </c>
      <c r="K63" s="22">
        <v>14300</v>
      </c>
      <c r="L63" s="22">
        <v>12602</v>
      </c>
      <c r="M63" s="22">
        <v>8702</v>
      </c>
      <c r="N63" s="22">
        <v>8702</v>
      </c>
      <c r="O63" s="22">
        <v>5582</v>
      </c>
      <c r="P63" s="22">
        <v>7799</v>
      </c>
      <c r="Q63" s="22"/>
      <c r="R63" s="22"/>
    </row>
    <row r="64" spans="1:24">
      <c r="A64" s="64" t="s">
        <v>28</v>
      </c>
      <c r="D64" s="63"/>
      <c r="E64" s="63" t="s">
        <v>64</v>
      </c>
      <c r="F64" s="72">
        <v>79640</v>
      </c>
      <c r="G64" s="72">
        <v>83289</v>
      </c>
      <c r="H64" s="72">
        <v>81644</v>
      </c>
      <c r="I64" s="72">
        <v>87289</v>
      </c>
      <c r="J64" s="72">
        <v>94447</v>
      </c>
      <c r="K64" s="72">
        <v>85424</v>
      </c>
      <c r="L64" s="72">
        <v>77028</v>
      </c>
      <c r="M64" s="72">
        <v>74932</v>
      </c>
      <c r="N64" s="72">
        <v>75096</v>
      </c>
      <c r="O64" s="72">
        <v>82558</v>
      </c>
      <c r="P64" s="72">
        <v>66049</v>
      </c>
      <c r="Q64" s="72"/>
      <c r="R64" s="72"/>
    </row>
    <row r="65" spans="1:20">
      <c r="A65" s="64" t="s">
        <v>45</v>
      </c>
      <c r="D65" s="73"/>
      <c r="E65" s="73"/>
      <c r="F65" s="64"/>
      <c r="G65" s="64"/>
      <c r="Q65" s="22"/>
      <c r="R65" s="22"/>
    </row>
    <row r="66" spans="1:20">
      <c r="A66" s="64" t="s">
        <v>43</v>
      </c>
      <c r="D66" s="73"/>
      <c r="E66" s="73" t="s">
        <v>335</v>
      </c>
      <c r="F66" s="22">
        <v>21478</v>
      </c>
      <c r="G66" s="22">
        <v>25433</v>
      </c>
      <c r="H66" s="22">
        <v>26606</v>
      </c>
      <c r="I66" s="22">
        <v>27134</v>
      </c>
      <c r="J66" s="22">
        <v>29563</v>
      </c>
      <c r="K66" s="22">
        <v>28221</v>
      </c>
      <c r="L66" s="22">
        <v>27489</v>
      </c>
      <c r="M66" s="22">
        <v>23420</v>
      </c>
      <c r="N66" s="22">
        <v>23636</v>
      </c>
      <c r="O66" s="22">
        <v>25888</v>
      </c>
      <c r="P66" s="22">
        <v>13194</v>
      </c>
      <c r="Q66" s="217">
        <v>16040</v>
      </c>
      <c r="R66" s="217">
        <v>16385</v>
      </c>
      <c r="S66" s="217"/>
      <c r="T66" s="218"/>
    </row>
    <row r="67" spans="1:20">
      <c r="A67" s="64" t="s">
        <v>43</v>
      </c>
      <c r="D67" s="73"/>
      <c r="E67" s="73" t="s">
        <v>336</v>
      </c>
      <c r="F67" s="22">
        <v>20565</v>
      </c>
      <c r="G67" s="22">
        <v>24480</v>
      </c>
      <c r="H67" s="22">
        <v>25781</v>
      </c>
      <c r="I67" s="22">
        <v>26324</v>
      </c>
      <c r="J67" s="22">
        <v>28864</v>
      </c>
      <c r="K67" s="22">
        <v>27629</v>
      </c>
      <c r="L67" s="22">
        <v>27462</v>
      </c>
      <c r="M67" s="22">
        <v>23410</v>
      </c>
      <c r="N67" s="22">
        <v>23626</v>
      </c>
      <c r="O67" s="22">
        <v>25887</v>
      </c>
      <c r="P67" s="22">
        <v>13193</v>
      </c>
      <c r="Q67" s="217">
        <v>16039</v>
      </c>
      <c r="R67" s="217">
        <f>+R66-R68</f>
        <v>16385</v>
      </c>
      <c r="S67" s="217"/>
      <c r="T67" s="218"/>
    </row>
    <row r="68" spans="1:20">
      <c r="A68" s="64" t="s">
        <v>43</v>
      </c>
      <c r="D68" s="73"/>
      <c r="E68" s="73" t="s">
        <v>71</v>
      </c>
      <c r="F68" s="22">
        <v>913</v>
      </c>
      <c r="G68" s="22">
        <v>953</v>
      </c>
      <c r="H68" s="22">
        <v>825</v>
      </c>
      <c r="I68" s="22">
        <v>810</v>
      </c>
      <c r="J68" s="22">
        <v>699</v>
      </c>
      <c r="K68" s="22">
        <v>592</v>
      </c>
      <c r="L68" s="22">
        <v>27</v>
      </c>
      <c r="M68" s="22">
        <v>10</v>
      </c>
      <c r="N68" s="22">
        <v>10</v>
      </c>
      <c r="O68" s="22">
        <v>1</v>
      </c>
      <c r="P68" s="22">
        <v>1</v>
      </c>
      <c r="Q68" s="217">
        <v>1</v>
      </c>
      <c r="R68" s="217">
        <v>0</v>
      </c>
      <c r="S68" s="217"/>
      <c r="T68" s="218"/>
    </row>
    <row r="69" spans="1:20">
      <c r="A69" s="64" t="s">
        <v>43</v>
      </c>
      <c r="D69" s="73"/>
      <c r="E69" s="73" t="s">
        <v>166</v>
      </c>
      <c r="F69" s="22">
        <v>29993</v>
      </c>
      <c r="G69" s="22">
        <v>29353</v>
      </c>
      <c r="H69" s="22">
        <v>23735</v>
      </c>
      <c r="I69" s="22">
        <v>25398</v>
      </c>
      <c r="J69" s="22">
        <v>23183</v>
      </c>
      <c r="K69" s="22">
        <v>15698</v>
      </c>
      <c r="L69" s="22">
        <v>12501</v>
      </c>
      <c r="M69" s="22">
        <v>9843</v>
      </c>
      <c r="N69" s="22">
        <v>9843</v>
      </c>
      <c r="O69" s="22">
        <v>8914</v>
      </c>
      <c r="P69" s="22">
        <v>7495</v>
      </c>
      <c r="Q69" s="217">
        <v>11163</v>
      </c>
      <c r="R69" s="217">
        <v>13946</v>
      </c>
      <c r="S69" s="217"/>
      <c r="T69" s="218"/>
    </row>
    <row r="70" spans="1:20">
      <c r="A70" s="64" t="s">
        <v>43</v>
      </c>
      <c r="D70" s="73"/>
      <c r="E70" s="73" t="s">
        <v>337</v>
      </c>
      <c r="F70" s="22">
        <v>28169</v>
      </c>
      <c r="G70" s="22">
        <v>28503</v>
      </c>
      <c r="H70" s="22">
        <v>31303</v>
      </c>
      <c r="I70" s="22">
        <v>34757</v>
      </c>
      <c r="J70" s="22">
        <v>41701</v>
      </c>
      <c r="K70" s="22">
        <v>41505</v>
      </c>
      <c r="L70" s="22">
        <v>37038</v>
      </c>
      <c r="M70" s="22">
        <v>41669</v>
      </c>
      <c r="N70" s="22">
        <v>41617</v>
      </c>
      <c r="O70" s="22">
        <v>47756</v>
      </c>
      <c r="P70" s="22">
        <v>45360</v>
      </c>
      <c r="Q70" s="217">
        <v>38886</v>
      </c>
      <c r="R70" s="217">
        <v>42992</v>
      </c>
      <c r="S70" s="218"/>
      <c r="T70" s="218"/>
    </row>
    <row r="71" spans="1:20">
      <c r="A71" s="64" t="s">
        <v>28</v>
      </c>
      <c r="D71" s="63"/>
      <c r="E71" s="63" t="s">
        <v>83</v>
      </c>
      <c r="F71" s="72">
        <v>79640</v>
      </c>
      <c r="G71" s="72">
        <v>83289</v>
      </c>
      <c r="H71" s="72">
        <v>81644</v>
      </c>
      <c r="I71" s="72">
        <v>87289</v>
      </c>
      <c r="J71" s="72">
        <v>94447</v>
      </c>
      <c r="K71" s="72">
        <v>85424</v>
      </c>
      <c r="L71" s="72">
        <v>77028</v>
      </c>
      <c r="M71" s="72">
        <v>74932</v>
      </c>
      <c r="N71" s="72">
        <v>75096</v>
      </c>
      <c r="O71" s="72">
        <v>82558</v>
      </c>
      <c r="P71" s="72">
        <v>66049</v>
      </c>
      <c r="Q71" s="219">
        <v>66089</v>
      </c>
      <c r="R71" s="219">
        <f>SUM(R67:R70)</f>
        <v>73323</v>
      </c>
      <c r="S71" s="218"/>
      <c r="T71" s="218"/>
    </row>
  </sheetData>
  <phoneticPr fontId="0" type="noConversion"/>
  <pageMargins left="0.75" right="0.75" top="1" bottom="1" header="0.5" footer="0.5"/>
  <pageSetup paperSize="9" scale="55" orientation="portrait"/>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X151"/>
  <sheetViews>
    <sheetView topLeftCell="E1" zoomScaleSheetLayoutView="70" workbookViewId="0">
      <selection activeCell="Y27" sqref="Y27"/>
    </sheetView>
  </sheetViews>
  <sheetFormatPr baseColWidth="10" defaultColWidth="8.83203125" defaultRowHeight="12" x14ac:dyDescent="0"/>
  <cols>
    <col min="1" max="1" width="10" style="17" customWidth="1"/>
    <col min="2" max="2" width="12.1640625" style="106" customWidth="1"/>
    <col min="3" max="3" width="11.1640625" style="106" customWidth="1"/>
    <col min="4" max="4" width="45.6640625" style="138" customWidth="1"/>
    <col min="5" max="5" width="44.1640625" style="151" customWidth="1"/>
    <col min="6" max="12" width="0" style="103" hidden="1" customWidth="1"/>
    <col min="13" max="13" width="31.33203125" style="103" customWidth="1"/>
    <col min="14" max="14" width="9.33203125" style="204" bestFit="1" customWidth="1"/>
    <col min="15" max="15" width="9.33203125" style="17" bestFit="1" customWidth="1"/>
    <col min="16" max="16" width="9.5" style="17" bestFit="1" customWidth="1"/>
    <col min="17" max="17" width="9.33203125" style="103" bestFit="1" customWidth="1"/>
    <col min="18" max="18" width="9.5" style="103" bestFit="1" customWidth="1"/>
    <col min="19" max="16384" width="8.83203125" style="103"/>
  </cols>
  <sheetData>
    <row r="1" spans="1:24" ht="17">
      <c r="A1" s="114">
        <f>'Income_statement-Q'!A1</f>
        <v>41306</v>
      </c>
      <c r="B1" s="115" t="s">
        <v>175</v>
      </c>
      <c r="C1" s="116"/>
      <c r="D1" s="117" t="s">
        <v>377</v>
      </c>
      <c r="E1" s="117" t="s">
        <v>377</v>
      </c>
    </row>
    <row r="2" spans="1:24">
      <c r="A2" s="118"/>
      <c r="B2" s="115" t="s">
        <v>177</v>
      </c>
      <c r="C2" s="116"/>
      <c r="D2" s="119">
        <f>A1</f>
        <v>41306</v>
      </c>
      <c r="E2" s="120">
        <f>A1</f>
        <v>41306</v>
      </c>
    </row>
    <row r="3" spans="1:24">
      <c r="A3" s="118"/>
      <c r="B3" s="115" t="s">
        <v>178</v>
      </c>
      <c r="C3" s="116" t="s">
        <v>179</v>
      </c>
      <c r="D3" s="121" t="s">
        <v>180</v>
      </c>
      <c r="E3" s="121" t="s">
        <v>181</v>
      </c>
    </row>
    <row r="4" spans="1:24" ht="38.25" customHeight="1">
      <c r="A4" s="17" t="s">
        <v>41</v>
      </c>
      <c r="B4" s="115" t="s">
        <v>182</v>
      </c>
      <c r="C4" s="115"/>
      <c r="D4" s="152" t="s">
        <v>464</v>
      </c>
      <c r="E4" s="152" t="s">
        <v>464</v>
      </c>
      <c r="F4" s="93"/>
      <c r="N4" s="153"/>
    </row>
    <row r="5" spans="1:24" ht="38.25" customHeight="1">
      <c r="B5" s="115" t="s">
        <v>184</v>
      </c>
      <c r="C5" s="122" t="s">
        <v>339</v>
      </c>
      <c r="D5" s="152"/>
      <c r="E5" s="152"/>
      <c r="F5" s="93"/>
      <c r="N5" s="153"/>
      <c r="U5" s="252" t="s">
        <v>619</v>
      </c>
    </row>
    <row r="6" spans="1:24">
      <c r="A6" s="17" t="s">
        <v>42</v>
      </c>
      <c r="B6" s="115" t="s">
        <v>183</v>
      </c>
      <c r="C6" s="115" t="s">
        <v>339</v>
      </c>
      <c r="H6" s="66"/>
      <c r="I6" s="66"/>
      <c r="J6" s="66"/>
      <c r="K6" s="66"/>
      <c r="L6" s="66"/>
      <c r="M6" s="66"/>
      <c r="N6" s="154"/>
      <c r="O6" s="66">
        <v>2007</v>
      </c>
      <c r="P6" s="66">
        <v>2008</v>
      </c>
      <c r="Q6" s="66">
        <v>2009</v>
      </c>
      <c r="R6" s="66">
        <v>2010</v>
      </c>
      <c r="S6" s="66">
        <v>2011</v>
      </c>
      <c r="T6" s="66">
        <v>2012</v>
      </c>
      <c r="U6" s="304">
        <v>2012</v>
      </c>
      <c r="X6" s="247"/>
    </row>
    <row r="7" spans="1:24">
      <c r="A7" s="17" t="s">
        <v>43</v>
      </c>
      <c r="D7" s="159"/>
      <c r="E7" s="108" t="s">
        <v>37</v>
      </c>
      <c r="H7" s="66"/>
      <c r="I7" s="66"/>
      <c r="J7" s="66"/>
      <c r="K7" s="66"/>
      <c r="L7" s="66"/>
      <c r="M7" s="66"/>
      <c r="N7" s="160"/>
      <c r="O7" s="95"/>
      <c r="P7" s="95"/>
      <c r="Q7" s="95"/>
      <c r="R7" s="95"/>
      <c r="S7" s="95"/>
      <c r="T7" s="95"/>
      <c r="U7" s="305"/>
      <c r="X7" s="247"/>
    </row>
    <row r="8" spans="1:24">
      <c r="A8" s="17" t="s">
        <v>42</v>
      </c>
      <c r="D8" s="161"/>
      <c r="E8" s="162" t="s">
        <v>90</v>
      </c>
      <c r="H8" s="66"/>
      <c r="I8" s="66"/>
      <c r="J8" s="66"/>
      <c r="K8" s="66"/>
      <c r="L8" s="66"/>
      <c r="M8" s="66"/>
      <c r="N8" s="163"/>
      <c r="O8" s="66"/>
      <c r="P8" s="66"/>
      <c r="Q8" s="66"/>
      <c r="R8" s="66"/>
      <c r="S8" s="66"/>
      <c r="T8" s="66"/>
      <c r="U8" s="304"/>
    </row>
    <row r="9" spans="1:24">
      <c r="A9" s="17" t="s">
        <v>43</v>
      </c>
      <c r="E9" s="138" t="s">
        <v>17</v>
      </c>
      <c r="H9" s="147"/>
      <c r="I9" s="147"/>
      <c r="J9" s="147"/>
      <c r="K9" s="147"/>
      <c r="L9" s="147"/>
      <c r="M9" s="147"/>
      <c r="N9" s="205"/>
      <c r="O9" s="18">
        <v>4475</v>
      </c>
      <c r="P9" s="18">
        <v>1188</v>
      </c>
      <c r="Q9" s="18">
        <v>3761</v>
      </c>
      <c r="R9" s="18">
        <v>5430</v>
      </c>
      <c r="S9" s="18">
        <v>3017</v>
      </c>
      <c r="T9" s="18">
        <v>4150</v>
      </c>
      <c r="U9" s="287">
        <v>4000</v>
      </c>
      <c r="W9" s="147"/>
    </row>
    <row r="10" spans="1:24">
      <c r="A10" s="17" t="s">
        <v>43</v>
      </c>
      <c r="E10" s="138" t="s">
        <v>91</v>
      </c>
      <c r="H10" s="18"/>
      <c r="I10" s="17"/>
      <c r="J10" s="18"/>
      <c r="K10" s="18"/>
      <c r="L10" s="18"/>
      <c r="M10" s="147"/>
      <c r="N10" s="205"/>
      <c r="O10" s="18">
        <v>2738</v>
      </c>
      <c r="P10" s="22">
        <v>3010</v>
      </c>
      <c r="Q10" s="22">
        <v>3442</v>
      </c>
      <c r="R10" s="22">
        <v>3328</v>
      </c>
      <c r="S10" s="22">
        <v>3173</v>
      </c>
      <c r="T10" s="22">
        <v>3251</v>
      </c>
      <c r="U10" s="270">
        <v>3251</v>
      </c>
      <c r="W10" s="147"/>
    </row>
    <row r="11" spans="1:24">
      <c r="A11" s="17" t="s">
        <v>43</v>
      </c>
      <c r="E11" s="138" t="s">
        <v>92</v>
      </c>
      <c r="H11" s="147"/>
      <c r="L11" s="147"/>
      <c r="M11" s="147"/>
      <c r="N11" s="205"/>
      <c r="O11" s="18">
        <v>-701</v>
      </c>
      <c r="P11" s="18">
        <v>1134</v>
      </c>
      <c r="Q11" s="18">
        <v>434</v>
      </c>
      <c r="R11" s="18">
        <v>294</v>
      </c>
      <c r="S11" s="18">
        <v>110</v>
      </c>
      <c r="T11" s="18">
        <v>457</v>
      </c>
      <c r="U11" s="287">
        <v>457</v>
      </c>
      <c r="W11" s="147"/>
    </row>
    <row r="12" spans="1:24" s="247" customFormat="1">
      <c r="A12" s="17"/>
      <c r="B12" s="106"/>
      <c r="C12" s="106"/>
      <c r="D12" s="138"/>
      <c r="E12" s="138" t="s">
        <v>621</v>
      </c>
      <c r="H12" s="147"/>
      <c r="L12" s="147"/>
      <c r="M12" s="147"/>
      <c r="N12" s="205"/>
      <c r="O12" s="18">
        <v>-118</v>
      </c>
      <c r="P12" s="18">
        <v>-239</v>
      </c>
      <c r="Q12" s="18">
        <v>18</v>
      </c>
      <c r="R12" s="18">
        <v>77</v>
      </c>
      <c r="S12" s="18">
        <v>-178</v>
      </c>
      <c r="T12" s="18">
        <v>-193</v>
      </c>
      <c r="U12" s="287">
        <v>81</v>
      </c>
      <c r="W12" s="147"/>
    </row>
    <row r="13" spans="1:24">
      <c r="A13" s="17" t="s">
        <v>43</v>
      </c>
      <c r="E13" s="138" t="s">
        <v>342</v>
      </c>
      <c r="H13" s="147"/>
      <c r="I13" s="147"/>
      <c r="J13" s="147"/>
      <c r="K13" s="147"/>
      <c r="L13" s="147"/>
      <c r="M13" s="147"/>
      <c r="N13" s="205"/>
      <c r="O13" s="18">
        <v>-271</v>
      </c>
      <c r="P13" s="18">
        <v>-729</v>
      </c>
      <c r="Q13" s="18">
        <v>-348</v>
      </c>
      <c r="R13" s="18">
        <v>-72</v>
      </c>
      <c r="S13" s="18">
        <v>-214</v>
      </c>
      <c r="T13" s="18">
        <v>-673</v>
      </c>
      <c r="U13" s="287">
        <v>-673</v>
      </c>
      <c r="W13" s="147"/>
    </row>
    <row r="14" spans="1:24">
      <c r="A14" s="17" t="s">
        <v>43</v>
      </c>
      <c r="E14" s="138" t="s">
        <v>95</v>
      </c>
      <c r="L14" s="147"/>
      <c r="M14" s="147"/>
      <c r="N14" s="205"/>
      <c r="O14" s="18">
        <v>-815</v>
      </c>
      <c r="P14" s="18">
        <v>-918</v>
      </c>
      <c r="Q14" s="18">
        <v>-929</v>
      </c>
      <c r="R14" s="18">
        <v>-1316</v>
      </c>
      <c r="S14" s="18">
        <v>-1625</v>
      </c>
      <c r="T14" s="18">
        <v>-1564</v>
      </c>
      <c r="U14" s="287">
        <v>-1564</v>
      </c>
      <c r="W14" s="147"/>
    </row>
    <row r="15" spans="1:24">
      <c r="A15" s="17" t="s">
        <v>44</v>
      </c>
      <c r="E15" s="164" t="s">
        <v>343</v>
      </c>
      <c r="H15" s="104"/>
      <c r="I15" s="104"/>
      <c r="J15" s="165"/>
      <c r="K15" s="165"/>
      <c r="L15" s="165"/>
      <c r="M15" s="165"/>
      <c r="N15" s="205"/>
      <c r="O15" s="165">
        <f t="shared" ref="O15:T15" si="0">SUM(O9:O14)</f>
        <v>5308</v>
      </c>
      <c r="P15" s="165">
        <f t="shared" si="0"/>
        <v>3446</v>
      </c>
      <c r="Q15" s="165">
        <f t="shared" si="0"/>
        <v>6378</v>
      </c>
      <c r="R15" s="165">
        <f t="shared" si="0"/>
        <v>7741</v>
      </c>
      <c r="S15" s="165">
        <f t="shared" si="0"/>
        <v>4283</v>
      </c>
      <c r="T15" s="165">
        <f t="shared" si="0"/>
        <v>5428</v>
      </c>
      <c r="U15" s="306">
        <v>5552</v>
      </c>
      <c r="W15" s="147"/>
    </row>
    <row r="16" spans="1:24">
      <c r="A16" s="17" t="s">
        <v>45</v>
      </c>
      <c r="E16" s="138"/>
      <c r="H16" s="147"/>
      <c r="L16" s="147"/>
      <c r="M16" s="147"/>
      <c r="N16" s="205"/>
      <c r="O16" s="18"/>
      <c r="Q16" s="17"/>
      <c r="R16" s="17"/>
      <c r="S16" s="17"/>
      <c r="T16" s="18"/>
      <c r="U16" s="287"/>
      <c r="W16" s="147"/>
    </row>
    <row r="17" spans="1:23">
      <c r="A17" s="17" t="s">
        <v>42</v>
      </c>
      <c r="E17" s="166" t="s">
        <v>97</v>
      </c>
      <c r="I17" s="147"/>
      <c r="J17" s="147"/>
      <c r="K17" s="147"/>
      <c r="L17" s="147"/>
      <c r="M17" s="147"/>
      <c r="N17" s="205"/>
      <c r="O17" s="18"/>
      <c r="Q17" s="17"/>
      <c r="R17" s="17"/>
      <c r="S17" s="17"/>
      <c r="T17" s="18"/>
      <c r="U17" s="287"/>
      <c r="W17" s="147"/>
    </row>
    <row r="18" spans="1:23">
      <c r="A18" s="17" t="s">
        <v>43</v>
      </c>
      <c r="E18" s="138" t="s">
        <v>98</v>
      </c>
      <c r="H18" s="147"/>
      <c r="I18" s="147"/>
      <c r="J18" s="147"/>
      <c r="K18" s="147"/>
      <c r="L18" s="147"/>
      <c r="M18" s="147"/>
      <c r="N18" s="205"/>
      <c r="O18" s="18">
        <v>-206</v>
      </c>
      <c r="P18" s="17">
        <v>923</v>
      </c>
      <c r="Q18" s="17">
        <v>2276</v>
      </c>
      <c r="R18" s="17">
        <v>-1755</v>
      </c>
      <c r="S18" s="17">
        <v>269</v>
      </c>
      <c r="T18" s="18">
        <v>-1710</v>
      </c>
      <c r="U18" s="287">
        <v>-1710</v>
      </c>
      <c r="W18" s="147"/>
    </row>
    <row r="19" spans="1:23">
      <c r="A19" s="17" t="s">
        <v>43</v>
      </c>
      <c r="D19" s="164"/>
      <c r="E19" s="138" t="s">
        <v>99</v>
      </c>
      <c r="H19" s="165"/>
      <c r="I19" s="165"/>
      <c r="J19" s="165"/>
      <c r="K19" s="165"/>
      <c r="L19" s="165"/>
      <c r="M19" s="165"/>
      <c r="N19" s="167"/>
      <c r="O19" s="18">
        <v>993</v>
      </c>
      <c r="P19" s="18">
        <v>1869</v>
      </c>
      <c r="Q19" s="18">
        <v>1209</v>
      </c>
      <c r="R19" s="18">
        <v>-216</v>
      </c>
      <c r="S19" s="18">
        <v>244</v>
      </c>
      <c r="T19" s="18">
        <v>-119</v>
      </c>
      <c r="U19" s="287">
        <v>-119</v>
      </c>
      <c r="W19" s="147"/>
    </row>
    <row r="20" spans="1:23">
      <c r="A20" s="17" t="s">
        <v>43</v>
      </c>
      <c r="D20" s="166"/>
      <c r="E20" s="138" t="s">
        <v>100</v>
      </c>
      <c r="L20" s="147"/>
      <c r="M20" s="147"/>
      <c r="N20" s="205"/>
      <c r="O20" s="18">
        <v>-885</v>
      </c>
      <c r="P20" s="17">
        <v>-686</v>
      </c>
      <c r="Q20" s="17">
        <v>628</v>
      </c>
      <c r="R20" s="17">
        <v>2624</v>
      </c>
      <c r="S20" s="17">
        <v>1379</v>
      </c>
      <c r="T20" s="18">
        <v>3086</v>
      </c>
      <c r="U20" s="287">
        <v>3086</v>
      </c>
      <c r="W20" s="147"/>
    </row>
    <row r="21" spans="1:23">
      <c r="A21" s="17" t="s">
        <v>43</v>
      </c>
      <c r="D21" s="166"/>
      <c r="E21" s="138" t="s">
        <v>489</v>
      </c>
      <c r="L21" s="147"/>
      <c r="M21" s="147"/>
      <c r="N21" s="205"/>
      <c r="O21" s="18"/>
      <c r="Q21" s="17">
        <v>-3935</v>
      </c>
      <c r="R21" s="17"/>
      <c r="S21" s="17"/>
      <c r="T21" s="18"/>
      <c r="U21" s="287"/>
      <c r="W21" s="147"/>
    </row>
    <row r="22" spans="1:23" s="247" customFormat="1">
      <c r="A22" s="17"/>
      <c r="B22" s="106"/>
      <c r="C22" s="106"/>
      <c r="D22" s="138"/>
      <c r="E22" s="138" t="s">
        <v>622</v>
      </c>
      <c r="H22" s="168"/>
      <c r="J22" s="168"/>
      <c r="K22" s="168"/>
      <c r="L22" s="134"/>
      <c r="M22" s="134"/>
      <c r="N22" s="206"/>
      <c r="O22" s="171">
        <v>-54</v>
      </c>
      <c r="P22" s="171">
        <v>-603</v>
      </c>
      <c r="Q22" s="171">
        <v>1741</v>
      </c>
      <c r="R22" s="171">
        <v>-714</v>
      </c>
      <c r="S22" s="171">
        <v>-776</v>
      </c>
      <c r="T22" s="171">
        <v>470</v>
      </c>
      <c r="U22" s="262">
        <v>271</v>
      </c>
      <c r="W22" s="147"/>
    </row>
    <row r="23" spans="1:23">
      <c r="A23" s="17" t="s">
        <v>44</v>
      </c>
      <c r="E23" s="164" t="s">
        <v>101</v>
      </c>
      <c r="H23" s="104"/>
      <c r="I23" s="104"/>
      <c r="J23" s="165"/>
      <c r="K23" s="165"/>
      <c r="L23" s="169"/>
      <c r="M23" s="169"/>
      <c r="N23" s="206"/>
      <c r="O23" s="165">
        <f>SUM(O18:O22)</f>
        <v>-152</v>
      </c>
      <c r="P23" s="165">
        <f t="shared" ref="P23:T23" si="1">SUM(P18:P22)</f>
        <v>1503</v>
      </c>
      <c r="Q23" s="165">
        <f t="shared" si="1"/>
        <v>1919</v>
      </c>
      <c r="R23" s="165">
        <f t="shared" si="1"/>
        <v>-61</v>
      </c>
      <c r="S23" s="165">
        <f t="shared" si="1"/>
        <v>1116</v>
      </c>
      <c r="T23" s="165">
        <f t="shared" si="1"/>
        <v>1727</v>
      </c>
      <c r="U23" s="306">
        <v>1528</v>
      </c>
      <c r="W23" s="147"/>
    </row>
    <row r="24" spans="1:23">
      <c r="A24" s="17" t="s">
        <v>44</v>
      </c>
      <c r="E24" s="164" t="s">
        <v>102</v>
      </c>
      <c r="H24" s="165"/>
      <c r="I24" s="165"/>
      <c r="J24" s="165"/>
      <c r="K24" s="165"/>
      <c r="L24" s="165"/>
      <c r="M24" s="165"/>
      <c r="N24" s="206"/>
      <c r="O24" s="165">
        <f t="shared" ref="O24:T24" si="2">+O23+O15</f>
        <v>5156</v>
      </c>
      <c r="P24" s="165">
        <f t="shared" si="2"/>
        <v>4949</v>
      </c>
      <c r="Q24" s="165">
        <f t="shared" si="2"/>
        <v>8297</v>
      </c>
      <c r="R24" s="165">
        <f t="shared" si="2"/>
        <v>7680</v>
      </c>
      <c r="S24" s="165">
        <f t="shared" si="2"/>
        <v>5399</v>
      </c>
      <c r="T24" s="165">
        <f t="shared" si="2"/>
        <v>7155</v>
      </c>
      <c r="U24" s="306">
        <v>7080</v>
      </c>
      <c r="W24" s="147"/>
    </row>
    <row r="25" spans="1:23">
      <c r="A25" s="17" t="s">
        <v>45</v>
      </c>
      <c r="E25" s="164"/>
      <c r="H25" s="147"/>
      <c r="I25" s="147"/>
      <c r="J25" s="147"/>
      <c r="K25" s="147"/>
      <c r="L25" s="147"/>
      <c r="M25" s="147"/>
      <c r="N25" s="205"/>
      <c r="O25" s="18"/>
      <c r="P25" s="18"/>
      <c r="Q25" s="18"/>
      <c r="R25" s="18"/>
      <c r="S25" s="18"/>
      <c r="T25" s="18"/>
      <c r="U25" s="287"/>
      <c r="W25" s="147"/>
    </row>
    <row r="26" spans="1:23">
      <c r="A26" s="17" t="s">
        <v>42</v>
      </c>
      <c r="E26" s="166" t="s">
        <v>103</v>
      </c>
      <c r="L26" s="147"/>
      <c r="M26" s="147"/>
      <c r="N26" s="205"/>
      <c r="O26" s="18"/>
      <c r="Q26" s="17"/>
      <c r="R26" s="17"/>
      <c r="S26" s="17"/>
      <c r="T26" s="18"/>
      <c r="U26" s="287"/>
      <c r="W26" s="147"/>
    </row>
    <row r="27" spans="1:23">
      <c r="A27" s="17" t="s">
        <v>43</v>
      </c>
      <c r="E27" s="89" t="s">
        <v>573</v>
      </c>
      <c r="L27" s="147"/>
      <c r="M27" s="147"/>
      <c r="N27" s="205"/>
      <c r="O27" s="18"/>
      <c r="Q27" s="17"/>
      <c r="R27" s="17"/>
      <c r="S27" s="17">
        <v>-6377</v>
      </c>
      <c r="T27" s="18">
        <v>-164</v>
      </c>
      <c r="U27" s="287">
        <v>-164</v>
      </c>
      <c r="W27" s="147"/>
    </row>
    <row r="28" spans="1:23">
      <c r="A28" s="17" t="s">
        <v>43</v>
      </c>
      <c r="D28" s="164"/>
      <c r="E28" s="89" t="s">
        <v>104</v>
      </c>
      <c r="H28" s="133"/>
      <c r="I28" s="133"/>
      <c r="J28" s="133"/>
      <c r="K28" s="133"/>
      <c r="L28" s="133"/>
      <c r="M28" s="133"/>
      <c r="N28" s="167"/>
      <c r="O28" s="18">
        <v>0</v>
      </c>
      <c r="P28" s="17">
        <v>-34</v>
      </c>
      <c r="Q28" s="17">
        <v>4</v>
      </c>
      <c r="R28" s="17">
        <v>7</v>
      </c>
      <c r="S28" s="17">
        <v>821</v>
      </c>
      <c r="T28" s="18">
        <v>0</v>
      </c>
      <c r="U28" s="287">
        <v>0</v>
      </c>
      <c r="W28" s="147"/>
    </row>
    <row r="29" spans="1:23">
      <c r="A29" s="17" t="s">
        <v>43</v>
      </c>
      <c r="D29" s="164"/>
      <c r="E29" s="89" t="s">
        <v>105</v>
      </c>
      <c r="H29" s="133"/>
      <c r="I29" s="133"/>
      <c r="J29" s="142"/>
      <c r="K29" s="142"/>
      <c r="L29" s="133"/>
      <c r="M29" s="133"/>
      <c r="N29" s="205"/>
      <c r="O29" s="18">
        <v>-3430</v>
      </c>
      <c r="P29" s="18">
        <v>-3158</v>
      </c>
      <c r="Q29" s="18">
        <v>-2223</v>
      </c>
      <c r="R29" s="18">
        <v>-3221</v>
      </c>
      <c r="S29" s="18">
        <v>-3163</v>
      </c>
      <c r="T29" s="18">
        <v>-4090</v>
      </c>
      <c r="U29" s="287">
        <v>-4090</v>
      </c>
      <c r="W29" s="147"/>
    </row>
    <row r="30" spans="1:23">
      <c r="A30" s="17" t="s">
        <v>43</v>
      </c>
      <c r="D30" s="164"/>
      <c r="E30" s="89" t="s">
        <v>106</v>
      </c>
      <c r="H30" s="133"/>
      <c r="I30" s="133"/>
      <c r="J30" s="133"/>
      <c r="K30" s="133"/>
      <c r="L30" s="133"/>
      <c r="M30" s="133"/>
      <c r="N30" s="167"/>
      <c r="O30" s="18">
        <v>-520</v>
      </c>
      <c r="P30" s="18">
        <v>-544</v>
      </c>
      <c r="Q30" s="18">
        <v>-370</v>
      </c>
      <c r="R30" s="18">
        <v>-396</v>
      </c>
      <c r="S30" s="18">
        <v>-374</v>
      </c>
      <c r="T30" s="18">
        <v>-477</v>
      </c>
      <c r="U30" s="287">
        <v>-477</v>
      </c>
      <c r="W30" s="147"/>
    </row>
    <row r="31" spans="1:23">
      <c r="A31" s="17" t="s">
        <v>43</v>
      </c>
      <c r="D31" s="164"/>
      <c r="E31" s="89" t="s">
        <v>576</v>
      </c>
      <c r="H31" s="133"/>
      <c r="I31" s="133"/>
      <c r="J31" s="133"/>
      <c r="K31" s="133"/>
      <c r="L31" s="133"/>
      <c r="M31" s="133"/>
      <c r="N31" s="167"/>
      <c r="O31" s="18"/>
      <c r="P31" s="18"/>
      <c r="Q31" s="18"/>
      <c r="R31" s="18"/>
      <c r="S31" s="18">
        <v>-744</v>
      </c>
      <c r="T31" s="18">
        <v>-574</v>
      </c>
      <c r="U31" s="287">
        <v>-574</v>
      </c>
      <c r="W31" s="147"/>
    </row>
    <row r="32" spans="1:23">
      <c r="A32" s="17" t="s">
        <v>43</v>
      </c>
      <c r="D32" s="164"/>
      <c r="E32" s="89" t="s">
        <v>107</v>
      </c>
      <c r="H32" s="133"/>
      <c r="I32" s="133"/>
      <c r="J32" s="142"/>
      <c r="K32" s="142"/>
      <c r="L32" s="133"/>
      <c r="M32" s="133"/>
      <c r="N32" s="205"/>
      <c r="O32" s="18">
        <v>71</v>
      </c>
      <c r="P32" s="18">
        <v>-19</v>
      </c>
      <c r="Q32" s="18">
        <v>-378</v>
      </c>
      <c r="R32" s="18">
        <v>-864</v>
      </c>
      <c r="S32" s="18">
        <v>-212</v>
      </c>
      <c r="T32" s="18">
        <v>528</v>
      </c>
      <c r="U32" s="287">
        <v>603</v>
      </c>
      <c r="W32" s="147"/>
    </row>
    <row r="33" spans="1:24" s="104" customFormat="1">
      <c r="A33" s="17" t="s">
        <v>44</v>
      </c>
      <c r="B33" s="106"/>
      <c r="C33" s="106"/>
      <c r="D33" s="166"/>
      <c r="E33" s="170" t="s">
        <v>108</v>
      </c>
      <c r="F33" s="103"/>
      <c r="G33" s="103"/>
      <c r="L33" s="165"/>
      <c r="M33" s="147"/>
      <c r="N33" s="205"/>
      <c r="O33" s="165">
        <f t="shared" ref="O33:R33" si="3">SUM(O27:O32)</f>
        <v>-3879</v>
      </c>
      <c r="P33" s="165">
        <f t="shared" si="3"/>
        <v>-3755</v>
      </c>
      <c r="Q33" s="165">
        <f t="shared" si="3"/>
        <v>-2967</v>
      </c>
      <c r="R33" s="165">
        <f t="shared" si="3"/>
        <v>-4474</v>
      </c>
      <c r="S33" s="165">
        <f>SUM(S27:S32)</f>
        <v>-10049</v>
      </c>
      <c r="T33" s="165">
        <f t="shared" ref="T33" si="4">SUM(T27:T32)</f>
        <v>-4777</v>
      </c>
      <c r="U33" s="306">
        <v>-4702</v>
      </c>
      <c r="W33" s="147"/>
      <c r="X33" s="103"/>
    </row>
    <row r="34" spans="1:24">
      <c r="A34" s="104" t="s">
        <v>44</v>
      </c>
      <c r="B34" s="30"/>
      <c r="C34" s="30"/>
      <c r="D34" s="164"/>
      <c r="E34" s="164" t="s">
        <v>109</v>
      </c>
      <c r="F34" s="104"/>
      <c r="G34" s="104"/>
      <c r="H34" s="104"/>
      <c r="I34" s="104"/>
      <c r="J34" s="104"/>
      <c r="K34" s="104"/>
      <c r="L34" s="165"/>
      <c r="M34" s="165"/>
      <c r="N34" s="167"/>
      <c r="O34" s="165">
        <f t="shared" ref="O34:T34" si="5">+O24+O33</f>
        <v>1277</v>
      </c>
      <c r="P34" s="165">
        <f t="shared" si="5"/>
        <v>1194</v>
      </c>
      <c r="Q34" s="165">
        <f t="shared" si="5"/>
        <v>5330</v>
      </c>
      <c r="R34" s="165">
        <f t="shared" si="5"/>
        <v>3206</v>
      </c>
      <c r="S34" s="165">
        <f t="shared" si="5"/>
        <v>-4650</v>
      </c>
      <c r="T34" s="165">
        <f t="shared" si="5"/>
        <v>2378</v>
      </c>
      <c r="U34" s="306">
        <v>2378</v>
      </c>
      <c r="W34" s="147"/>
    </row>
    <row r="35" spans="1:24">
      <c r="A35" s="17" t="s">
        <v>45</v>
      </c>
      <c r="D35" s="89"/>
      <c r="E35" s="138"/>
      <c r="L35" s="147"/>
      <c r="M35" s="147"/>
      <c r="N35" s="205"/>
      <c r="Q35" s="17"/>
      <c r="R35" s="17"/>
      <c r="S35" s="17"/>
      <c r="T35" s="18"/>
      <c r="U35" s="287"/>
      <c r="W35" s="147"/>
      <c r="X35" s="104"/>
    </row>
    <row r="36" spans="1:24">
      <c r="A36" s="17" t="s">
        <v>42</v>
      </c>
      <c r="D36" s="89"/>
      <c r="E36" s="104" t="s">
        <v>110</v>
      </c>
      <c r="L36" s="147"/>
      <c r="M36" s="147"/>
      <c r="N36" s="205"/>
      <c r="Q36" s="17"/>
      <c r="R36" s="17"/>
      <c r="S36" s="17"/>
      <c r="T36" s="18"/>
      <c r="U36" s="287"/>
      <c r="W36" s="147"/>
    </row>
    <row r="37" spans="1:24">
      <c r="A37" s="17" t="s">
        <v>43</v>
      </c>
      <c r="D37" s="89"/>
      <c r="E37" s="209" t="s">
        <v>111</v>
      </c>
      <c r="L37" s="147"/>
      <c r="M37" s="147"/>
      <c r="N37" s="205"/>
      <c r="O37" s="147">
        <v>1463</v>
      </c>
      <c r="P37" s="18">
        <v>-128</v>
      </c>
      <c r="Q37" s="18">
        <v>-2734</v>
      </c>
      <c r="R37" s="18">
        <v>1306</v>
      </c>
      <c r="S37" s="18">
        <v>1444</v>
      </c>
      <c r="T37" s="18">
        <v>206</v>
      </c>
      <c r="U37" s="287">
        <v>206</v>
      </c>
      <c r="W37" s="147"/>
    </row>
    <row r="38" spans="1:24">
      <c r="A38" s="17" t="s">
        <v>43</v>
      </c>
      <c r="D38" s="89"/>
      <c r="E38" s="138" t="s">
        <v>112</v>
      </c>
      <c r="L38" s="147"/>
      <c r="M38" s="147"/>
      <c r="N38" s="205"/>
      <c r="O38" s="147">
        <v>670</v>
      </c>
      <c r="P38" s="18">
        <v>-681</v>
      </c>
      <c r="Q38" s="18">
        <v>-1131</v>
      </c>
      <c r="R38" s="18">
        <v>-1768</v>
      </c>
      <c r="S38" s="18">
        <v>-619</v>
      </c>
      <c r="T38" s="18">
        <v>-325</v>
      </c>
      <c r="U38" s="287">
        <v>-325</v>
      </c>
      <c r="W38" s="147"/>
    </row>
    <row r="39" spans="1:24">
      <c r="A39" s="17" t="s">
        <v>43</v>
      </c>
      <c r="D39" s="89"/>
      <c r="E39" s="183" t="s">
        <v>113</v>
      </c>
      <c r="L39" s="147"/>
      <c r="M39" s="147"/>
      <c r="N39" s="205"/>
      <c r="O39" s="147">
        <v>3257</v>
      </c>
      <c r="P39" s="18">
        <v>5289</v>
      </c>
      <c r="Q39" s="18">
        <v>1639</v>
      </c>
      <c r="R39" s="18">
        <v>380</v>
      </c>
      <c r="S39" s="18">
        <v>3503</v>
      </c>
      <c r="T39" s="18">
        <v>2569</v>
      </c>
      <c r="U39" s="287">
        <v>2569</v>
      </c>
      <c r="W39" s="147"/>
    </row>
    <row r="40" spans="1:24">
      <c r="A40" s="17" t="s">
        <v>43</v>
      </c>
      <c r="E40" s="109" t="s">
        <v>114</v>
      </c>
      <c r="H40" s="133"/>
      <c r="I40" s="133"/>
      <c r="J40" s="133"/>
      <c r="K40" s="133"/>
      <c r="L40" s="147"/>
      <c r="M40" s="147"/>
      <c r="N40" s="205"/>
      <c r="O40" s="147">
        <v>0</v>
      </c>
      <c r="P40" s="18">
        <v>-2923</v>
      </c>
      <c r="Q40" s="18">
        <v>-1040</v>
      </c>
      <c r="R40" s="18">
        <v>-1039</v>
      </c>
      <c r="S40" s="18">
        <v>-1161</v>
      </c>
      <c r="T40" s="18">
        <v>-3063</v>
      </c>
      <c r="U40" s="287">
        <v>-3063</v>
      </c>
      <c r="W40" s="147"/>
    </row>
    <row r="41" spans="1:24">
      <c r="A41" s="17" t="s">
        <v>43</v>
      </c>
      <c r="E41" s="109" t="s">
        <v>115</v>
      </c>
      <c r="H41" s="133"/>
      <c r="I41" s="133"/>
      <c r="J41" s="133"/>
      <c r="K41" s="133"/>
      <c r="L41" s="147"/>
      <c r="M41" s="147"/>
      <c r="N41" s="205"/>
      <c r="O41" s="147">
        <v>-1126</v>
      </c>
      <c r="P41" s="18">
        <v>-1204</v>
      </c>
      <c r="Q41" s="18">
        <v>0</v>
      </c>
      <c r="R41" s="18">
        <v>-1138</v>
      </c>
      <c r="S41" s="18">
        <v>-1850</v>
      </c>
      <c r="T41" s="18">
        <v>-1868</v>
      </c>
      <c r="U41" s="287">
        <v>-1868</v>
      </c>
      <c r="W41" s="147"/>
    </row>
    <row r="42" spans="1:24">
      <c r="A42" s="17" t="s">
        <v>43</v>
      </c>
      <c r="E42" s="109" t="s">
        <v>116</v>
      </c>
      <c r="H42" s="133"/>
      <c r="I42" s="133"/>
      <c r="J42" s="133"/>
      <c r="K42" s="133"/>
      <c r="L42" s="147"/>
      <c r="M42" s="147"/>
      <c r="N42" s="205"/>
      <c r="O42" s="147">
        <v>-5582</v>
      </c>
      <c r="P42" s="18">
        <v>17</v>
      </c>
      <c r="Q42" s="18">
        <v>69</v>
      </c>
      <c r="R42" s="18">
        <v>18</v>
      </c>
      <c r="S42" s="18">
        <v>0</v>
      </c>
      <c r="T42" s="18">
        <v>212</v>
      </c>
      <c r="U42" s="287">
        <v>212</v>
      </c>
      <c r="W42" s="147"/>
    </row>
    <row r="43" spans="1:24" s="104" customFormat="1">
      <c r="A43" s="17" t="s">
        <v>43</v>
      </c>
      <c r="B43" s="106"/>
      <c r="C43" s="106"/>
      <c r="D43" s="138"/>
      <c r="E43" s="109" t="s">
        <v>122</v>
      </c>
      <c r="F43" s="103"/>
      <c r="G43" s="103"/>
      <c r="H43" s="133"/>
      <c r="I43" s="133"/>
      <c r="J43" s="133"/>
      <c r="K43" s="133"/>
      <c r="L43" s="147"/>
      <c r="M43" s="147"/>
      <c r="N43" s="205"/>
      <c r="O43" s="147">
        <v>127</v>
      </c>
      <c r="P43" s="18">
        <v>0</v>
      </c>
      <c r="Q43" s="18">
        <v>0</v>
      </c>
      <c r="R43" s="18">
        <v>0</v>
      </c>
      <c r="S43" s="18">
        <v>0</v>
      </c>
      <c r="T43" s="18">
        <v>0</v>
      </c>
      <c r="U43" s="287">
        <v>0</v>
      </c>
      <c r="W43" s="147"/>
      <c r="X43" s="103"/>
    </row>
    <row r="44" spans="1:24">
      <c r="A44" s="17" t="s">
        <v>44</v>
      </c>
      <c r="B44" s="30" t="s">
        <v>46</v>
      </c>
      <c r="C44" s="30"/>
      <c r="D44" s="164"/>
      <c r="E44" s="210" t="s">
        <v>117</v>
      </c>
      <c r="F44" s="104"/>
      <c r="G44" s="104"/>
      <c r="H44" s="28"/>
      <c r="I44" s="28"/>
      <c r="J44" s="28"/>
      <c r="K44" s="28"/>
      <c r="L44" s="165"/>
      <c r="M44" s="165"/>
      <c r="N44" s="167"/>
      <c r="O44" s="165">
        <f t="shared" ref="O44:T44" si="6">SUM(O37:O43)</f>
        <v>-1191</v>
      </c>
      <c r="P44" s="165">
        <f t="shared" si="6"/>
        <v>370</v>
      </c>
      <c r="Q44" s="165">
        <f t="shared" si="6"/>
        <v>-3197</v>
      </c>
      <c r="R44" s="165">
        <f t="shared" si="6"/>
        <v>-2241</v>
      </c>
      <c r="S44" s="165">
        <f t="shared" si="6"/>
        <v>1317</v>
      </c>
      <c r="T44" s="165">
        <f t="shared" si="6"/>
        <v>-2269</v>
      </c>
      <c r="U44" s="306">
        <v>-2269</v>
      </c>
      <c r="W44" s="147"/>
    </row>
    <row r="45" spans="1:24" s="104" customFormat="1">
      <c r="A45" s="17" t="s">
        <v>45</v>
      </c>
      <c r="B45" s="106"/>
      <c r="C45" s="106"/>
      <c r="D45" s="138"/>
      <c r="E45" s="109"/>
      <c r="F45" s="103"/>
      <c r="G45" s="103"/>
      <c r="H45" s="133"/>
      <c r="I45" s="133"/>
      <c r="J45" s="133"/>
      <c r="K45" s="133"/>
      <c r="L45" s="147"/>
      <c r="M45" s="147"/>
      <c r="N45" s="205"/>
      <c r="O45" s="147"/>
      <c r="P45" s="18"/>
      <c r="Q45" s="18"/>
      <c r="R45" s="18"/>
      <c r="S45" s="18"/>
      <c r="T45" s="18"/>
      <c r="U45" s="287"/>
      <c r="W45" s="147"/>
    </row>
    <row r="46" spans="1:24" s="104" customFormat="1">
      <c r="A46" s="104" t="s">
        <v>43</v>
      </c>
      <c r="B46" s="30"/>
      <c r="C46" s="30"/>
      <c r="D46" s="164"/>
      <c r="E46" s="210" t="s">
        <v>118</v>
      </c>
      <c r="H46" s="28"/>
      <c r="I46" s="28"/>
      <c r="J46" s="28"/>
      <c r="K46" s="28"/>
      <c r="L46" s="165"/>
      <c r="M46" s="165"/>
      <c r="N46" s="167"/>
      <c r="O46" s="165">
        <f>+O34+O44</f>
        <v>86</v>
      </c>
      <c r="P46" s="165">
        <f>+P34+P44</f>
        <v>1564</v>
      </c>
      <c r="Q46" s="165">
        <f t="shared" ref="Q46:T46" si="7">+Q34+Q44</f>
        <v>2133</v>
      </c>
      <c r="R46" s="165">
        <f t="shared" si="7"/>
        <v>965</v>
      </c>
      <c r="S46" s="165">
        <f t="shared" si="7"/>
        <v>-3333</v>
      </c>
      <c r="T46" s="165">
        <f t="shared" si="7"/>
        <v>109</v>
      </c>
      <c r="U46" s="306">
        <v>109</v>
      </c>
      <c r="W46" s="147"/>
      <c r="X46" s="103"/>
    </row>
    <row r="47" spans="1:24">
      <c r="A47" s="104" t="s">
        <v>43</v>
      </c>
      <c r="B47" s="30" t="s">
        <v>46</v>
      </c>
      <c r="C47" s="30"/>
      <c r="D47" s="164"/>
      <c r="E47" s="210" t="s">
        <v>119</v>
      </c>
      <c r="F47" s="104"/>
      <c r="G47" s="104"/>
      <c r="H47" s="28"/>
      <c r="I47" s="28"/>
      <c r="J47" s="28"/>
      <c r="K47" s="28"/>
      <c r="L47" s="165"/>
      <c r="M47" s="165"/>
      <c r="N47" s="167"/>
      <c r="O47" s="165">
        <v>5475</v>
      </c>
      <c r="P47" s="165">
        <v>5546</v>
      </c>
      <c r="Q47" s="165">
        <v>7305</v>
      </c>
      <c r="R47" s="165">
        <v>9537</v>
      </c>
      <c r="S47" s="165">
        <v>10389</v>
      </c>
      <c r="T47" s="165">
        <v>6966</v>
      </c>
      <c r="U47" s="306">
        <v>6966</v>
      </c>
      <c r="W47" s="147"/>
      <c r="X47" s="104"/>
    </row>
    <row r="48" spans="1:24">
      <c r="A48" s="17" t="s">
        <v>43</v>
      </c>
      <c r="E48" s="109" t="s">
        <v>120</v>
      </c>
      <c r="H48" s="133"/>
      <c r="I48" s="133"/>
      <c r="J48" s="133"/>
      <c r="K48" s="133"/>
      <c r="L48" s="147"/>
      <c r="M48" s="147"/>
      <c r="N48" s="205"/>
      <c r="O48" s="147">
        <v>-15</v>
      </c>
      <c r="P48" s="18">
        <v>195</v>
      </c>
      <c r="Q48" s="18">
        <v>99</v>
      </c>
      <c r="R48" s="18">
        <v>-113</v>
      </c>
      <c r="S48" s="18">
        <v>-90</v>
      </c>
      <c r="T48" s="18">
        <v>-240</v>
      </c>
      <c r="U48" s="287">
        <v>-240</v>
      </c>
      <c r="W48" s="147"/>
      <c r="X48" s="104"/>
    </row>
    <row r="49" spans="1:24">
      <c r="A49" s="17" t="s">
        <v>44</v>
      </c>
      <c r="E49" s="146" t="s">
        <v>121</v>
      </c>
      <c r="H49" s="104"/>
      <c r="I49" s="104"/>
      <c r="J49" s="104"/>
      <c r="K49" s="104"/>
      <c r="L49" s="165"/>
      <c r="M49" s="165"/>
      <c r="N49" s="205"/>
      <c r="O49" s="165">
        <f>SUM(O46:O48)</f>
        <v>5546</v>
      </c>
      <c r="P49" s="165">
        <f>SUM(P46:P48)</f>
        <v>7305</v>
      </c>
      <c r="Q49" s="165">
        <v>9537</v>
      </c>
      <c r="R49" s="165">
        <v>10389</v>
      </c>
      <c r="S49" s="165">
        <v>6966</v>
      </c>
      <c r="T49" s="165">
        <v>6835</v>
      </c>
      <c r="U49" s="306">
        <v>6835</v>
      </c>
      <c r="W49" s="147"/>
    </row>
    <row r="50" spans="1:24">
      <c r="A50" s="17" t="s">
        <v>45</v>
      </c>
      <c r="H50" s="168"/>
      <c r="I50" s="147"/>
      <c r="J50" s="147"/>
      <c r="K50" s="147"/>
      <c r="L50" s="147"/>
      <c r="M50" s="147"/>
      <c r="N50" s="205"/>
      <c r="O50" s="171"/>
      <c r="P50" s="207"/>
      <c r="Q50" s="207"/>
    </row>
    <row r="51" spans="1:24" s="80" customFormat="1">
      <c r="A51" s="17" t="s">
        <v>45</v>
      </c>
      <c r="B51" s="106"/>
      <c r="C51" s="106"/>
      <c r="D51" s="138"/>
      <c r="E51" s="151"/>
      <c r="F51" s="103"/>
      <c r="G51" s="103"/>
      <c r="H51" s="168"/>
      <c r="I51" s="147"/>
      <c r="J51" s="147"/>
      <c r="K51" s="147"/>
      <c r="L51" s="147"/>
      <c r="M51" s="147"/>
      <c r="N51" s="22"/>
      <c r="O51" s="171"/>
      <c r="P51" s="207"/>
      <c r="Q51" s="207"/>
      <c r="R51" s="103"/>
      <c r="S51" s="103"/>
      <c r="T51" s="147"/>
      <c r="U51" s="147"/>
      <c r="X51" s="103"/>
    </row>
    <row r="52" spans="1:24">
      <c r="A52" s="64" t="s">
        <v>45</v>
      </c>
      <c r="B52" s="172"/>
      <c r="C52" s="172"/>
      <c r="D52" s="173"/>
      <c r="E52" s="174"/>
      <c r="F52" s="80"/>
      <c r="G52" s="80"/>
      <c r="H52" s="136"/>
      <c r="I52" s="107"/>
      <c r="J52" s="107"/>
      <c r="K52" s="107"/>
      <c r="L52" s="107"/>
      <c r="M52" s="107"/>
      <c r="N52" s="22"/>
      <c r="O52" s="13"/>
      <c r="P52" s="75"/>
      <c r="Q52" s="75"/>
      <c r="R52" s="80"/>
      <c r="S52" s="80"/>
      <c r="T52" s="80"/>
    </row>
    <row r="53" spans="1:24" ht="15">
      <c r="A53" s="17" t="s">
        <v>41</v>
      </c>
      <c r="B53" s="115"/>
      <c r="C53" s="115"/>
      <c r="D53" s="152" t="s">
        <v>344</v>
      </c>
      <c r="E53" s="152" t="s">
        <v>344</v>
      </c>
      <c r="F53" s="93"/>
      <c r="N53" s="153"/>
      <c r="Q53" s="17"/>
      <c r="U53" s="80"/>
      <c r="X53" s="80"/>
    </row>
    <row r="54" spans="1:24">
      <c r="B54" s="115"/>
      <c r="C54" s="115"/>
      <c r="F54" s="66">
        <v>1997</v>
      </c>
      <c r="G54" s="66">
        <v>1998</v>
      </c>
      <c r="H54" s="66">
        <v>1999</v>
      </c>
      <c r="I54" s="66">
        <v>2000</v>
      </c>
      <c r="J54" s="66">
        <v>2001</v>
      </c>
      <c r="K54" s="66">
        <v>2002</v>
      </c>
      <c r="L54" s="66">
        <v>2003</v>
      </c>
      <c r="M54" s="66">
        <v>2004</v>
      </c>
      <c r="N54" s="154">
        <v>2004</v>
      </c>
      <c r="O54" s="77">
        <v>2005</v>
      </c>
      <c r="P54" s="77">
        <v>2006</v>
      </c>
      <c r="Q54" s="77"/>
    </row>
    <row r="55" spans="1:24">
      <c r="A55" s="31" t="s">
        <v>42</v>
      </c>
      <c r="B55" s="137"/>
      <c r="C55" s="137"/>
      <c r="D55" s="155"/>
      <c r="E55" s="156"/>
      <c r="F55" s="157">
        <v>1997</v>
      </c>
      <c r="G55" s="157">
        <v>1998</v>
      </c>
      <c r="H55" s="157">
        <v>1999</v>
      </c>
      <c r="I55" s="157">
        <v>2000</v>
      </c>
      <c r="J55" s="157">
        <v>2001</v>
      </c>
      <c r="K55" s="157">
        <v>2002</v>
      </c>
      <c r="L55" s="157">
        <v>2003</v>
      </c>
      <c r="M55" s="157">
        <v>2004</v>
      </c>
      <c r="N55" s="158">
        <v>2004</v>
      </c>
      <c r="O55" s="101">
        <v>2005</v>
      </c>
      <c r="P55" s="101">
        <v>2006</v>
      </c>
      <c r="Q55" s="101"/>
    </row>
    <row r="56" spans="1:24">
      <c r="A56" s="17" t="s">
        <v>43</v>
      </c>
      <c r="D56" s="159"/>
      <c r="E56" s="159" t="s">
        <v>339</v>
      </c>
      <c r="F56" s="66"/>
      <c r="G56" s="66"/>
      <c r="H56" s="66"/>
      <c r="I56" s="66"/>
      <c r="J56" s="66"/>
      <c r="K56" s="66"/>
      <c r="L56" s="66"/>
      <c r="M56" s="66"/>
      <c r="N56" s="160" t="s">
        <v>340</v>
      </c>
      <c r="O56" s="95" t="s">
        <v>340</v>
      </c>
      <c r="P56" s="95" t="s">
        <v>340</v>
      </c>
      <c r="Q56" s="95"/>
    </row>
    <row r="57" spans="1:24">
      <c r="A57" s="17" t="s">
        <v>42</v>
      </c>
      <c r="D57" s="161"/>
      <c r="E57" s="162" t="s">
        <v>90</v>
      </c>
      <c r="F57" s="66"/>
      <c r="G57" s="66"/>
      <c r="H57" s="66"/>
      <c r="I57" s="66"/>
      <c r="J57" s="66"/>
      <c r="K57" s="66"/>
      <c r="L57" s="66"/>
      <c r="M57" s="66"/>
      <c r="N57" s="163"/>
      <c r="O57" s="66"/>
      <c r="P57" s="66"/>
      <c r="Q57" s="66"/>
    </row>
    <row r="58" spans="1:24">
      <c r="A58" s="17" t="s">
        <v>43</v>
      </c>
      <c r="E58" s="151" t="s">
        <v>20</v>
      </c>
      <c r="F58" s="18">
        <v>1232</v>
      </c>
      <c r="G58" s="147">
        <v>5850</v>
      </c>
      <c r="H58" s="147">
        <v>6142</v>
      </c>
      <c r="I58" s="147">
        <v>6530</v>
      </c>
      <c r="J58" s="147">
        <v>5215</v>
      </c>
      <c r="K58" s="147">
        <v>7545</v>
      </c>
      <c r="L58" s="147">
        <v>7006</v>
      </c>
      <c r="M58" s="147">
        <v>4359</v>
      </c>
      <c r="N58" s="205">
        <v>4452</v>
      </c>
      <c r="O58" s="22">
        <v>3215</v>
      </c>
      <c r="P58" s="22">
        <v>3825</v>
      </c>
      <c r="Q58" s="22"/>
    </row>
    <row r="59" spans="1:24">
      <c r="A59" s="17" t="s">
        <v>43</v>
      </c>
      <c r="E59" s="151" t="s">
        <v>345</v>
      </c>
      <c r="F59" s="18">
        <v>4255</v>
      </c>
      <c r="G59" s="147">
        <v>4125</v>
      </c>
      <c r="H59" s="147">
        <v>3905</v>
      </c>
      <c r="I59" s="147">
        <v>3810</v>
      </c>
      <c r="J59" s="147">
        <v>4277</v>
      </c>
      <c r="K59" s="147">
        <v>3854</v>
      </c>
      <c r="L59" s="147">
        <v>3353</v>
      </c>
      <c r="M59" s="147">
        <v>3178</v>
      </c>
      <c r="N59" s="205">
        <v>3038</v>
      </c>
      <c r="O59" s="22">
        <v>3376</v>
      </c>
      <c r="P59" s="22">
        <v>2758</v>
      </c>
      <c r="Q59" s="22"/>
    </row>
    <row r="60" spans="1:24">
      <c r="A60" s="17" t="s">
        <v>43</v>
      </c>
      <c r="E60" s="151" t="s">
        <v>346</v>
      </c>
      <c r="F60" s="18">
        <v>-658</v>
      </c>
      <c r="G60" s="103">
        <v>-964</v>
      </c>
      <c r="H60" s="147">
        <v>-1620</v>
      </c>
      <c r="I60" s="103">
        <v>-249</v>
      </c>
      <c r="J60" s="147">
        <v>-2931</v>
      </c>
      <c r="K60" s="147">
        <v>-1910</v>
      </c>
      <c r="L60" s="147">
        <v>-8</v>
      </c>
      <c r="M60" s="147"/>
      <c r="N60" s="205"/>
      <c r="O60" s="22">
        <v>419</v>
      </c>
      <c r="P60" s="22">
        <v>112</v>
      </c>
      <c r="Q60" s="22"/>
    </row>
    <row r="61" spans="1:24">
      <c r="A61" s="17" t="s">
        <v>43</v>
      </c>
      <c r="E61" s="151" t="s">
        <v>347</v>
      </c>
      <c r="F61" s="18">
        <v>1809</v>
      </c>
      <c r="G61" s="147">
        <v>-1122</v>
      </c>
      <c r="H61" s="147">
        <v>1334</v>
      </c>
      <c r="I61" s="103">
        <v>877</v>
      </c>
      <c r="J61" s="103">
        <f>1975-1192</f>
        <v>783</v>
      </c>
      <c r="K61" s="103">
        <f>1551-913</f>
        <v>638</v>
      </c>
      <c r="L61" s="147">
        <v>-1410</v>
      </c>
      <c r="M61" s="147">
        <v>1224</v>
      </c>
      <c r="N61" s="205">
        <v>1271</v>
      </c>
      <c r="O61" s="22">
        <v>2252</v>
      </c>
      <c r="P61" s="22">
        <f>+-737</f>
        <v>-737</v>
      </c>
      <c r="Q61" s="22"/>
    </row>
    <row r="62" spans="1:24">
      <c r="A62" s="17" t="s">
        <v>43</v>
      </c>
      <c r="E62" s="151" t="s">
        <v>93</v>
      </c>
      <c r="F62" s="18"/>
      <c r="G62" s="147"/>
      <c r="H62" s="147"/>
      <c r="L62" s="147"/>
      <c r="M62" s="147"/>
      <c r="N62" s="205"/>
      <c r="O62" s="22"/>
      <c r="P62" s="22">
        <v>86</v>
      </c>
      <c r="Q62" s="22"/>
    </row>
    <row r="63" spans="1:24">
      <c r="A63" s="17" t="s">
        <v>43</v>
      </c>
      <c r="E63" s="151" t="s">
        <v>348</v>
      </c>
      <c r="F63" s="18"/>
      <c r="G63" s="147"/>
      <c r="H63" s="147"/>
      <c r="K63" s="103">
        <v>-49</v>
      </c>
      <c r="L63" s="147">
        <v>26</v>
      </c>
      <c r="M63" s="147">
        <v>52</v>
      </c>
      <c r="N63" s="205">
        <v>52</v>
      </c>
      <c r="O63" s="22">
        <v>58</v>
      </c>
      <c r="P63" s="22">
        <v>-38</v>
      </c>
      <c r="Q63" s="22"/>
    </row>
    <row r="64" spans="1:24">
      <c r="A64" s="17" t="s">
        <v>43</v>
      </c>
      <c r="E64" s="151" t="s">
        <v>95</v>
      </c>
      <c r="F64" s="18">
        <v>-1920</v>
      </c>
      <c r="G64" s="147">
        <v>-2135</v>
      </c>
      <c r="H64" s="147">
        <v>-2166</v>
      </c>
      <c r="I64" s="147">
        <v>-2329</v>
      </c>
      <c r="J64" s="147">
        <v>-1496</v>
      </c>
      <c r="K64" s="147">
        <v>-1027</v>
      </c>
      <c r="L64" s="147">
        <v>-1817</v>
      </c>
      <c r="M64" s="147">
        <v>-1673</v>
      </c>
      <c r="N64" s="205">
        <v>-1673</v>
      </c>
      <c r="O64" s="22">
        <v>-926</v>
      </c>
      <c r="P64" s="22">
        <f>+-743</f>
        <v>-743</v>
      </c>
      <c r="Q64" s="22"/>
    </row>
    <row r="65" spans="1:17">
      <c r="A65" s="17" t="s">
        <v>237</v>
      </c>
      <c r="E65" s="151" t="s">
        <v>280</v>
      </c>
      <c r="F65" s="18"/>
      <c r="L65" s="147"/>
      <c r="M65" s="147"/>
      <c r="N65" s="205"/>
      <c r="O65" s="22"/>
      <c r="P65" s="22"/>
      <c r="Q65" s="22"/>
    </row>
    <row r="66" spans="1:17">
      <c r="A66" s="17" t="s">
        <v>43</v>
      </c>
      <c r="E66" s="151" t="s">
        <v>349</v>
      </c>
      <c r="F66" s="18">
        <v>494</v>
      </c>
      <c r="G66" s="103">
        <v>-715</v>
      </c>
      <c r="H66" s="103">
        <v>264</v>
      </c>
      <c r="I66" s="103">
        <v>-17</v>
      </c>
      <c r="J66" s="147">
        <v>1164</v>
      </c>
      <c r="K66" s="147">
        <v>-706</v>
      </c>
      <c r="L66" s="147">
        <v>-746</v>
      </c>
      <c r="M66" s="147">
        <v>-1516</v>
      </c>
      <c r="N66" s="205">
        <v>-1516</v>
      </c>
      <c r="O66" s="22">
        <v>-942</v>
      </c>
      <c r="P66" s="22">
        <f>+-748</f>
        <v>-748</v>
      </c>
      <c r="Q66" s="22"/>
    </row>
    <row r="67" spans="1:17">
      <c r="A67" s="17" t="s">
        <v>43</v>
      </c>
      <c r="E67" s="151" t="s">
        <v>350</v>
      </c>
      <c r="F67" s="18">
        <v>-682</v>
      </c>
      <c r="G67" s="103">
        <v>-336</v>
      </c>
      <c r="H67" s="147">
        <v>-1407</v>
      </c>
      <c r="I67" s="103">
        <v>-884</v>
      </c>
      <c r="J67" s="103">
        <v>-50</v>
      </c>
      <c r="K67" s="103">
        <v>28</v>
      </c>
      <c r="L67" s="147">
        <v>-1624</v>
      </c>
      <c r="M67" s="147">
        <v>-5</v>
      </c>
      <c r="N67" s="205">
        <v>-5</v>
      </c>
      <c r="O67" s="22">
        <v>-1813</v>
      </c>
      <c r="P67" s="22">
        <f>+-856</f>
        <v>-856</v>
      </c>
      <c r="Q67" s="22"/>
    </row>
    <row r="68" spans="1:17">
      <c r="A68" s="17" t="s">
        <v>43</v>
      </c>
      <c r="E68" s="151" t="s">
        <v>351</v>
      </c>
      <c r="F68" s="18">
        <v>162</v>
      </c>
      <c r="G68" s="103">
        <v>-134</v>
      </c>
      <c r="H68" s="103">
        <v>-387</v>
      </c>
      <c r="I68" s="147">
        <v>-3002</v>
      </c>
      <c r="J68" s="147">
        <v>146</v>
      </c>
      <c r="K68" s="147">
        <v>804</v>
      </c>
      <c r="L68" s="147">
        <v>-136</v>
      </c>
      <c r="M68" s="147">
        <v>235</v>
      </c>
      <c r="N68" s="205">
        <v>235</v>
      </c>
      <c r="O68" s="22">
        <v>268</v>
      </c>
      <c r="P68" s="22">
        <v>-354</v>
      </c>
      <c r="Q68" s="22"/>
    </row>
    <row r="69" spans="1:17">
      <c r="A69" s="17" t="s">
        <v>43</v>
      </c>
      <c r="E69" s="151" t="s">
        <v>352</v>
      </c>
      <c r="F69" s="18">
        <v>610</v>
      </c>
      <c r="G69" s="103">
        <v>129</v>
      </c>
      <c r="H69" s="147">
        <v>2595</v>
      </c>
      <c r="I69" s="147">
        <v>1363</v>
      </c>
      <c r="J69" s="147">
        <v>2374</v>
      </c>
      <c r="K69" s="147">
        <v>1728</v>
      </c>
      <c r="L69" s="147">
        <v>1649</v>
      </c>
      <c r="M69" s="147">
        <v>2728</v>
      </c>
      <c r="N69" s="205">
        <v>2728</v>
      </c>
      <c r="O69" s="22">
        <v>599</v>
      </c>
      <c r="P69" s="22">
        <f>1779-524</f>
        <v>1255</v>
      </c>
      <c r="Q69" s="22"/>
    </row>
    <row r="70" spans="1:17">
      <c r="A70" s="17" t="s">
        <v>44</v>
      </c>
      <c r="D70" s="164"/>
      <c r="E70" s="170" t="s">
        <v>102</v>
      </c>
      <c r="F70" s="165">
        <f t="shared" ref="F70:P70" si="8">SUM(F58:F69)</f>
        <v>5302</v>
      </c>
      <c r="G70" s="165">
        <f t="shared" si="8"/>
        <v>4698</v>
      </c>
      <c r="H70" s="165">
        <f t="shared" si="8"/>
        <v>8660</v>
      </c>
      <c r="I70" s="165">
        <f t="shared" si="8"/>
        <v>6099</v>
      </c>
      <c r="J70" s="165">
        <f t="shared" si="8"/>
        <v>9482</v>
      </c>
      <c r="K70" s="165">
        <f t="shared" si="8"/>
        <v>10905</v>
      </c>
      <c r="L70" s="165">
        <f t="shared" si="8"/>
        <v>6293</v>
      </c>
      <c r="M70" s="165">
        <f t="shared" si="8"/>
        <v>8582</v>
      </c>
      <c r="N70" s="167">
        <f t="shared" si="8"/>
        <v>8582</v>
      </c>
      <c r="O70" s="72">
        <f t="shared" si="8"/>
        <v>6506</v>
      </c>
      <c r="P70" s="72">
        <f t="shared" si="8"/>
        <v>4560</v>
      </c>
      <c r="Q70" s="72"/>
    </row>
    <row r="71" spans="1:17">
      <c r="A71" s="17" t="s">
        <v>45</v>
      </c>
      <c r="F71" s="18"/>
      <c r="L71" s="147"/>
      <c r="M71" s="147"/>
      <c r="N71" s="205"/>
      <c r="O71" s="22"/>
      <c r="P71" s="22"/>
      <c r="Q71" s="22"/>
    </row>
    <row r="72" spans="1:17">
      <c r="A72" s="17" t="s">
        <v>42</v>
      </c>
      <c r="D72" s="166"/>
      <c r="E72" s="175" t="s">
        <v>353</v>
      </c>
      <c r="F72" s="18"/>
      <c r="L72" s="147"/>
      <c r="M72" s="147"/>
      <c r="N72" s="205"/>
      <c r="O72" s="22"/>
      <c r="P72" s="22"/>
      <c r="Q72" s="22"/>
    </row>
    <row r="73" spans="1:17">
      <c r="A73" s="17" t="s">
        <v>43</v>
      </c>
      <c r="E73" s="151" t="s">
        <v>354</v>
      </c>
      <c r="F73" s="171" t="s">
        <v>36</v>
      </c>
      <c r="G73" s="168" t="s">
        <v>36</v>
      </c>
      <c r="H73" s="168" t="s">
        <v>36</v>
      </c>
      <c r="I73" s="103">
        <v>-450</v>
      </c>
      <c r="J73" s="168" t="s">
        <v>36</v>
      </c>
      <c r="K73" s="168" t="s">
        <v>36</v>
      </c>
      <c r="L73" s="134" t="s">
        <v>36</v>
      </c>
      <c r="M73" s="134" t="s">
        <v>36</v>
      </c>
      <c r="N73" s="206" t="s">
        <v>36</v>
      </c>
      <c r="O73" s="13" t="s">
        <v>36</v>
      </c>
      <c r="P73" s="13"/>
      <c r="Q73" s="13"/>
    </row>
    <row r="74" spans="1:17">
      <c r="A74" s="17" t="s">
        <v>43</v>
      </c>
      <c r="E74" s="151" t="s">
        <v>90</v>
      </c>
      <c r="F74" s="18">
        <v>-968</v>
      </c>
      <c r="G74" s="103">
        <v>-237</v>
      </c>
      <c r="H74" s="103">
        <v>-418</v>
      </c>
      <c r="I74" s="103">
        <v>-496</v>
      </c>
      <c r="J74" s="147">
        <v>-2524</v>
      </c>
      <c r="K74" s="147">
        <v>-1542</v>
      </c>
      <c r="L74" s="134" t="s">
        <v>36</v>
      </c>
      <c r="M74" s="134" t="s">
        <v>36</v>
      </c>
      <c r="N74" s="206" t="s">
        <v>36</v>
      </c>
      <c r="O74" s="13" t="s">
        <v>36</v>
      </c>
      <c r="P74" s="13"/>
      <c r="Q74" s="13"/>
    </row>
    <row r="75" spans="1:17">
      <c r="A75" s="17" t="s">
        <v>43</v>
      </c>
      <c r="E75" s="151" t="s">
        <v>104</v>
      </c>
      <c r="F75" s="18">
        <v>1061</v>
      </c>
      <c r="G75" s="147">
        <v>2342</v>
      </c>
      <c r="H75" s="147">
        <v>2120</v>
      </c>
      <c r="I75" s="147">
        <v>1126</v>
      </c>
      <c r="J75" s="147">
        <v>7385</v>
      </c>
      <c r="K75" s="147">
        <v>3771</v>
      </c>
      <c r="L75" s="147">
        <v>857</v>
      </c>
      <c r="M75" s="147"/>
      <c r="N75" s="206" t="s">
        <v>36</v>
      </c>
      <c r="O75" s="22">
        <v>-370</v>
      </c>
      <c r="P75" s="22">
        <v>1064</v>
      </c>
      <c r="Q75" s="22"/>
    </row>
    <row r="76" spans="1:17">
      <c r="A76" s="17" t="s">
        <v>43</v>
      </c>
      <c r="E76" s="151" t="s">
        <v>355</v>
      </c>
      <c r="F76" s="18">
        <v>-4329</v>
      </c>
      <c r="G76" s="147">
        <v>-3756</v>
      </c>
      <c r="H76" s="147">
        <v>-4439</v>
      </c>
      <c r="I76" s="147">
        <v>-4423</v>
      </c>
      <c r="J76" s="147">
        <v>-4195</v>
      </c>
      <c r="K76" s="147">
        <v>-3335</v>
      </c>
      <c r="L76" s="147">
        <v>-3463</v>
      </c>
      <c r="M76" s="147">
        <v>-4515</v>
      </c>
      <c r="N76" s="205">
        <v>-4515</v>
      </c>
      <c r="O76" s="22">
        <v>-4765</v>
      </c>
      <c r="P76" s="22">
        <f>+-3152</f>
        <v>-3152</v>
      </c>
      <c r="Q76" s="22"/>
    </row>
    <row r="77" spans="1:17">
      <c r="A77" s="17" t="s">
        <v>43</v>
      </c>
      <c r="E77" s="151" t="s">
        <v>107</v>
      </c>
      <c r="F77" s="18">
        <v>-108</v>
      </c>
      <c r="G77" s="103">
        <v>875</v>
      </c>
      <c r="H77" s="103">
        <v>-400</v>
      </c>
      <c r="I77" s="103">
        <v>876</v>
      </c>
      <c r="J77" s="103">
        <v>547</v>
      </c>
      <c r="K77" s="103">
        <f>290-195</f>
        <v>95</v>
      </c>
      <c r="L77" s="147">
        <f>-470+506</f>
        <v>36</v>
      </c>
      <c r="M77" s="147">
        <f>-669-174</f>
        <v>-843</v>
      </c>
      <c r="N77" s="205">
        <v>-843</v>
      </c>
      <c r="O77" s="22">
        <v>-658</v>
      </c>
      <c r="P77" s="22">
        <f>-439+141</f>
        <v>-298</v>
      </c>
      <c r="Q77" s="22"/>
    </row>
    <row r="78" spans="1:17">
      <c r="A78" s="17" t="s">
        <v>44</v>
      </c>
      <c r="D78" s="164"/>
      <c r="E78" s="170" t="s">
        <v>108</v>
      </c>
      <c r="F78" s="165">
        <f t="shared" ref="F78:O78" si="9">SUM(F73:F77)</f>
        <v>-4344</v>
      </c>
      <c r="G78" s="104">
        <f t="shared" si="9"/>
        <v>-776</v>
      </c>
      <c r="H78" s="165">
        <f t="shared" si="9"/>
        <v>-3137</v>
      </c>
      <c r="I78" s="165">
        <f t="shared" si="9"/>
        <v>-3367</v>
      </c>
      <c r="J78" s="165">
        <f t="shared" si="9"/>
        <v>1213</v>
      </c>
      <c r="K78" s="165">
        <f t="shared" si="9"/>
        <v>-1011</v>
      </c>
      <c r="L78" s="165">
        <f t="shared" si="9"/>
        <v>-2570</v>
      </c>
      <c r="M78" s="165">
        <f t="shared" si="9"/>
        <v>-5358</v>
      </c>
      <c r="N78" s="167">
        <f t="shared" si="9"/>
        <v>-5358</v>
      </c>
      <c r="O78" s="72">
        <f t="shared" si="9"/>
        <v>-5793</v>
      </c>
      <c r="P78" s="72">
        <f>SUM(P75:P77)</f>
        <v>-2386</v>
      </c>
      <c r="Q78" s="72"/>
    </row>
    <row r="79" spans="1:17">
      <c r="A79" s="17" t="s">
        <v>45</v>
      </c>
      <c r="D79" s="164"/>
      <c r="E79" s="170"/>
      <c r="F79" s="165"/>
      <c r="L79" s="147"/>
      <c r="M79" s="147"/>
      <c r="N79" s="205"/>
      <c r="O79" s="22"/>
      <c r="P79" s="22"/>
      <c r="Q79" s="22"/>
    </row>
    <row r="80" spans="1:17">
      <c r="A80" s="17" t="s">
        <v>44</v>
      </c>
      <c r="D80" s="164"/>
      <c r="E80" s="170" t="s">
        <v>356</v>
      </c>
      <c r="F80" s="165">
        <f t="shared" ref="F80:P80" si="10">+F78+F70</f>
        <v>958</v>
      </c>
      <c r="G80" s="165">
        <f t="shared" si="10"/>
        <v>3922</v>
      </c>
      <c r="H80" s="165">
        <f t="shared" si="10"/>
        <v>5523</v>
      </c>
      <c r="I80" s="165">
        <f t="shared" si="10"/>
        <v>2732</v>
      </c>
      <c r="J80" s="165">
        <f t="shared" si="10"/>
        <v>10695</v>
      </c>
      <c r="K80" s="165">
        <f t="shared" si="10"/>
        <v>9894</v>
      </c>
      <c r="L80" s="165">
        <f t="shared" si="10"/>
        <v>3723</v>
      </c>
      <c r="M80" s="165">
        <f t="shared" si="10"/>
        <v>3224</v>
      </c>
      <c r="N80" s="167">
        <f t="shared" si="10"/>
        <v>3224</v>
      </c>
      <c r="O80" s="72">
        <f t="shared" si="10"/>
        <v>713</v>
      </c>
      <c r="P80" s="72">
        <f t="shared" si="10"/>
        <v>2174</v>
      </c>
      <c r="Q80" s="72"/>
    </row>
    <row r="81" spans="1:17">
      <c r="A81" s="17" t="s">
        <v>45</v>
      </c>
      <c r="D81" s="164"/>
      <c r="E81" s="170"/>
      <c r="F81" s="165"/>
      <c r="G81" s="165"/>
      <c r="H81" s="165"/>
      <c r="I81" s="165"/>
      <c r="L81" s="147"/>
      <c r="M81" s="147"/>
      <c r="N81" s="205"/>
      <c r="O81" s="22"/>
      <c r="P81" s="22"/>
      <c r="Q81" s="22"/>
    </row>
    <row r="82" spans="1:17">
      <c r="A82" s="17" t="s">
        <v>42</v>
      </c>
      <c r="D82" s="166"/>
      <c r="E82" s="175" t="s">
        <v>110</v>
      </c>
      <c r="F82" s="17"/>
      <c r="L82" s="147"/>
      <c r="M82" s="147"/>
      <c r="N82" s="205"/>
      <c r="O82" s="22"/>
      <c r="P82" s="22"/>
      <c r="Q82" s="22"/>
    </row>
    <row r="83" spans="1:17">
      <c r="A83" s="17" t="s">
        <v>43</v>
      </c>
      <c r="D83" s="89"/>
      <c r="E83" s="176" t="s">
        <v>357</v>
      </c>
      <c r="F83" s="17"/>
      <c r="L83" s="147"/>
      <c r="M83" s="147"/>
      <c r="N83" s="205">
        <v>3368</v>
      </c>
      <c r="O83" s="22">
        <v>-122</v>
      </c>
      <c r="P83" s="22">
        <f>+-805</f>
        <v>-805</v>
      </c>
      <c r="Q83" s="22"/>
    </row>
    <row r="84" spans="1:17">
      <c r="A84" s="17" t="s">
        <v>43</v>
      </c>
      <c r="E84" s="151" t="s">
        <v>358</v>
      </c>
      <c r="F84" s="17">
        <v>334</v>
      </c>
      <c r="G84" s="103">
        <v>954</v>
      </c>
      <c r="H84" s="147">
        <v>-4039</v>
      </c>
      <c r="I84" s="147">
        <v>1784</v>
      </c>
      <c r="J84" s="147">
        <v>-4232</v>
      </c>
      <c r="K84" s="147">
        <v>-2096</v>
      </c>
      <c r="L84" s="147">
        <v>1099</v>
      </c>
      <c r="M84" s="147">
        <v>2225</v>
      </c>
      <c r="N84" s="205">
        <v>2225</v>
      </c>
      <c r="O84" s="22">
        <v>-3583</v>
      </c>
      <c r="P84" s="22">
        <f>+-1408</f>
        <v>-1408</v>
      </c>
      <c r="Q84" s="22"/>
    </row>
    <row r="85" spans="1:17">
      <c r="A85" s="17" t="s">
        <v>43</v>
      </c>
      <c r="E85" s="151" t="s">
        <v>359</v>
      </c>
      <c r="F85" s="18">
        <v>-4155</v>
      </c>
      <c r="G85" s="147">
        <v>-2988</v>
      </c>
      <c r="H85" s="103">
        <v>-553</v>
      </c>
      <c r="I85" s="147">
        <v>-2206</v>
      </c>
      <c r="J85" s="147">
        <v>173</v>
      </c>
      <c r="K85" s="147">
        <v>-2061</v>
      </c>
      <c r="L85" s="147">
        <v>-2579</v>
      </c>
      <c r="M85" s="147">
        <v>-4099</v>
      </c>
      <c r="N85" s="205">
        <v>-4099</v>
      </c>
      <c r="O85" s="22">
        <v>1053</v>
      </c>
      <c r="P85" s="22"/>
      <c r="Q85" s="22"/>
    </row>
    <row r="86" spans="1:17">
      <c r="A86" s="17" t="s">
        <v>43</v>
      </c>
      <c r="E86" s="151" t="s">
        <v>360</v>
      </c>
      <c r="F86" s="17">
        <v>-915</v>
      </c>
      <c r="G86" s="103">
        <v>-915</v>
      </c>
      <c r="H86" s="147">
        <v>-1099</v>
      </c>
      <c r="I86" s="147">
        <v>-1282</v>
      </c>
      <c r="J86" s="147">
        <v>-1365</v>
      </c>
      <c r="K86" s="147">
        <v>-1483</v>
      </c>
      <c r="L86" s="147">
        <v>-1894</v>
      </c>
      <c r="M86" s="147">
        <v>-1993</v>
      </c>
      <c r="N86" s="205">
        <v>-1993</v>
      </c>
      <c r="O86" s="22">
        <v>-2038</v>
      </c>
      <c r="P86" s="22">
        <f>+-2222</f>
        <v>-2222</v>
      </c>
      <c r="Q86" s="22"/>
    </row>
    <row r="87" spans="1:17">
      <c r="A87" s="17" t="s">
        <v>43</v>
      </c>
      <c r="E87" s="151" t="s">
        <v>361</v>
      </c>
      <c r="F87" s="17">
        <v>-58</v>
      </c>
      <c r="G87" s="103">
        <v>6</v>
      </c>
      <c r="L87" s="147"/>
      <c r="M87" s="147"/>
      <c r="N87" s="205"/>
      <c r="O87" s="22"/>
      <c r="P87" s="22"/>
      <c r="Q87" s="22"/>
    </row>
    <row r="88" spans="1:17">
      <c r="A88" s="17" t="s">
        <v>43</v>
      </c>
      <c r="E88" s="151" t="s">
        <v>362</v>
      </c>
      <c r="F88" s="171" t="s">
        <v>36</v>
      </c>
      <c r="G88" s="168" t="s">
        <v>36</v>
      </c>
      <c r="H88" s="168" t="s">
        <v>36</v>
      </c>
      <c r="I88" s="147">
        <v>-3193</v>
      </c>
      <c r="J88" s="147">
        <v>-1752</v>
      </c>
      <c r="K88" s="147">
        <v>-1703</v>
      </c>
      <c r="L88" s="147">
        <v>-1669</v>
      </c>
      <c r="M88" s="147">
        <v>-3154</v>
      </c>
      <c r="N88" s="205">
        <v>-3154</v>
      </c>
      <c r="O88" s="22">
        <v>355</v>
      </c>
      <c r="P88" s="22">
        <f>+-1463</f>
        <v>-1463</v>
      </c>
      <c r="Q88" s="22"/>
    </row>
    <row r="89" spans="1:17">
      <c r="A89" s="17" t="s">
        <v>43</v>
      </c>
      <c r="E89" s="151" t="s">
        <v>122</v>
      </c>
      <c r="F89" s="171"/>
      <c r="G89" s="168"/>
      <c r="H89" s="168"/>
      <c r="I89" s="147"/>
      <c r="J89" s="147"/>
      <c r="K89" s="147"/>
      <c r="L89" s="147"/>
      <c r="M89" s="147"/>
      <c r="N89" s="205"/>
      <c r="O89" s="22"/>
      <c r="P89" s="22"/>
      <c r="Q89" s="22"/>
    </row>
    <row r="90" spans="1:17">
      <c r="A90" s="17" t="s">
        <v>44</v>
      </c>
      <c r="D90" s="164"/>
      <c r="E90" s="170" t="s">
        <v>117</v>
      </c>
      <c r="F90" s="165">
        <f t="shared" ref="F90:M90" si="11">SUM(F84:F88)</f>
        <v>-4794</v>
      </c>
      <c r="G90" s="165">
        <f t="shared" si="11"/>
        <v>-2943</v>
      </c>
      <c r="H90" s="165">
        <f t="shared" si="11"/>
        <v>-5691</v>
      </c>
      <c r="I90" s="165">
        <f t="shared" si="11"/>
        <v>-4897</v>
      </c>
      <c r="J90" s="165">
        <f t="shared" si="11"/>
        <v>-7176</v>
      </c>
      <c r="K90" s="165">
        <f t="shared" si="11"/>
        <v>-7343</v>
      </c>
      <c r="L90" s="165">
        <f t="shared" si="11"/>
        <v>-5043</v>
      </c>
      <c r="M90" s="165">
        <f t="shared" si="11"/>
        <v>-7021</v>
      </c>
      <c r="N90" s="167">
        <f>SUM(N83:N88)</f>
        <v>-3653</v>
      </c>
      <c r="O90" s="72">
        <f>SUM(O83:O88)</f>
        <v>-4335</v>
      </c>
      <c r="P90" s="72">
        <f>SUM(P83:P88)</f>
        <v>-5898</v>
      </c>
      <c r="Q90" s="72"/>
    </row>
    <row r="91" spans="1:17">
      <c r="A91" s="17" t="s">
        <v>45</v>
      </c>
      <c r="L91" s="147"/>
      <c r="M91" s="147"/>
      <c r="N91" s="205"/>
      <c r="O91" s="22"/>
      <c r="P91" s="22"/>
      <c r="Q91" s="22"/>
    </row>
    <row r="92" spans="1:17">
      <c r="A92" s="31" t="s">
        <v>44</v>
      </c>
      <c r="B92" s="177"/>
      <c r="C92" s="177"/>
      <c r="D92" s="178"/>
      <c r="E92" s="179" t="s">
        <v>363</v>
      </c>
      <c r="F92" s="180">
        <f t="shared" ref="F92:O92" si="12">+F90+F80</f>
        <v>-3836</v>
      </c>
      <c r="G92" s="180">
        <f t="shared" si="12"/>
        <v>979</v>
      </c>
      <c r="H92" s="180">
        <f t="shared" si="12"/>
        <v>-168</v>
      </c>
      <c r="I92" s="180">
        <f t="shared" si="12"/>
        <v>-2165</v>
      </c>
      <c r="J92" s="180">
        <f t="shared" si="12"/>
        <v>3519</v>
      </c>
      <c r="K92" s="180">
        <f t="shared" si="12"/>
        <v>2551</v>
      </c>
      <c r="L92" s="180">
        <f t="shared" si="12"/>
        <v>-1320</v>
      </c>
      <c r="M92" s="180">
        <f t="shared" si="12"/>
        <v>-3797</v>
      </c>
      <c r="N92" s="181">
        <f t="shared" si="12"/>
        <v>-429</v>
      </c>
      <c r="O92" s="180">
        <f t="shared" si="12"/>
        <v>-3622</v>
      </c>
      <c r="P92" s="180">
        <f>SUM(P90,P80)</f>
        <v>-3724</v>
      </c>
      <c r="Q92" s="180"/>
    </row>
    <row r="93" spans="1:17">
      <c r="A93" s="17" t="s">
        <v>43</v>
      </c>
      <c r="D93" s="164"/>
      <c r="E93" s="170"/>
      <c r="F93" s="165"/>
      <c r="G93" s="104"/>
      <c r="H93" s="104"/>
      <c r="I93" s="165"/>
      <c r="J93" s="104"/>
      <c r="K93" s="104"/>
      <c r="L93" s="165"/>
      <c r="M93" s="165"/>
      <c r="N93" s="167"/>
      <c r="O93" s="72"/>
      <c r="P93" s="72" t="s">
        <v>364</v>
      </c>
      <c r="Q93" s="72"/>
    </row>
    <row r="94" spans="1:17">
      <c r="A94" s="17" t="s">
        <v>44</v>
      </c>
      <c r="B94" s="142"/>
      <c r="C94" s="142"/>
      <c r="D94" s="164"/>
      <c r="E94" s="170" t="s">
        <v>365</v>
      </c>
      <c r="F94" s="165"/>
      <c r="G94" s="104"/>
      <c r="H94" s="104"/>
      <c r="I94" s="165"/>
      <c r="J94" s="104"/>
      <c r="K94" s="104"/>
      <c r="L94" s="165"/>
      <c r="M94" s="165"/>
      <c r="N94" s="167">
        <v>8207</v>
      </c>
      <c r="O94" s="72">
        <v>7675</v>
      </c>
      <c r="P94" s="72">
        <v>4420</v>
      </c>
      <c r="Q94" s="72"/>
    </row>
    <row r="95" spans="1:17">
      <c r="A95" s="17" t="s">
        <v>44</v>
      </c>
      <c r="B95" s="142"/>
      <c r="C95" s="142"/>
      <c r="D95" s="164"/>
      <c r="E95" s="170" t="s">
        <v>366</v>
      </c>
      <c r="F95" s="165">
        <v>13510</v>
      </c>
      <c r="G95" s="165">
        <v>9834</v>
      </c>
      <c r="H95" s="165">
        <v>11387</v>
      </c>
      <c r="I95" s="165">
        <v>10312</v>
      </c>
      <c r="J95" s="165">
        <v>8422</v>
      </c>
      <c r="K95" s="165">
        <v>12374</v>
      </c>
      <c r="L95" s="165">
        <v>14300</v>
      </c>
      <c r="M95" s="165">
        <v>12602</v>
      </c>
      <c r="N95" s="167"/>
      <c r="O95" s="72"/>
      <c r="P95" s="72"/>
      <c r="Q95" s="72"/>
    </row>
    <row r="96" spans="1:17">
      <c r="A96" s="17" t="s">
        <v>43</v>
      </c>
      <c r="B96" s="142"/>
      <c r="C96" s="142"/>
      <c r="D96" s="89"/>
      <c r="E96" s="176" t="s">
        <v>367</v>
      </c>
      <c r="F96" s="17">
        <v>160</v>
      </c>
      <c r="G96" s="17">
        <v>574</v>
      </c>
      <c r="H96" s="17">
        <v>-907</v>
      </c>
      <c r="I96" s="17">
        <v>275</v>
      </c>
      <c r="J96" s="17">
        <v>433</v>
      </c>
      <c r="K96" s="17">
        <v>-625</v>
      </c>
      <c r="L96" s="18">
        <v>-378</v>
      </c>
      <c r="M96" s="18">
        <v>-103</v>
      </c>
      <c r="N96" s="205">
        <v>-103</v>
      </c>
      <c r="O96" s="22">
        <v>367</v>
      </c>
      <c r="P96" s="22">
        <v>-552</v>
      </c>
      <c r="Q96" s="22"/>
    </row>
    <row r="97" spans="1:20">
      <c r="A97" s="17" t="s">
        <v>44</v>
      </c>
      <c r="B97" s="142"/>
      <c r="C97" s="142"/>
      <c r="D97" s="164"/>
      <c r="E97" s="170" t="s">
        <v>368</v>
      </c>
      <c r="F97" s="17"/>
      <c r="G97" s="17"/>
      <c r="H97" s="17"/>
      <c r="I97" s="17"/>
      <c r="J97" s="17"/>
      <c r="K97" s="17"/>
      <c r="L97" s="18"/>
      <c r="M97" s="18"/>
      <c r="N97" s="167">
        <f>+N96+N94+N92</f>
        <v>7675</v>
      </c>
      <c r="O97" s="72">
        <f>+O96+O94+O92</f>
        <v>4420</v>
      </c>
      <c r="P97" s="72">
        <v>5475</v>
      </c>
      <c r="Q97" s="72"/>
    </row>
    <row r="98" spans="1:20">
      <c r="A98" s="31" t="s">
        <v>44</v>
      </c>
      <c r="B98" s="177"/>
      <c r="C98" s="177"/>
      <c r="D98" s="178"/>
      <c r="E98" s="179" t="s">
        <v>369</v>
      </c>
      <c r="F98" s="180">
        <v>9834</v>
      </c>
      <c r="G98" s="180">
        <v>11387</v>
      </c>
      <c r="H98" s="180">
        <v>10312</v>
      </c>
      <c r="I98" s="180">
        <v>8422</v>
      </c>
      <c r="J98" s="180">
        <v>12374</v>
      </c>
      <c r="K98" s="180">
        <v>14300</v>
      </c>
      <c r="L98" s="180">
        <f>+L96+L95+L92</f>
        <v>12602</v>
      </c>
      <c r="M98" s="180">
        <f>+M96+M95+M92</f>
        <v>8702</v>
      </c>
      <c r="N98" s="208"/>
      <c r="O98" s="31"/>
      <c r="P98" s="31"/>
      <c r="Q98" s="31"/>
    </row>
    <row r="99" spans="1:20">
      <c r="Q99" s="17"/>
    </row>
    <row r="100" spans="1:20">
      <c r="Q100" s="17"/>
    </row>
    <row r="102" spans="1:20" ht="15">
      <c r="E102" s="152"/>
      <c r="F102" s="93"/>
      <c r="G102" s="247"/>
      <c r="H102" s="247"/>
      <c r="I102" s="247"/>
      <c r="J102" s="247"/>
      <c r="K102" s="247"/>
      <c r="L102" s="247"/>
      <c r="M102" s="247"/>
      <c r="N102" s="308"/>
      <c r="O102" s="248"/>
      <c r="P102" s="248"/>
      <c r="Q102" s="247"/>
      <c r="R102" s="247"/>
      <c r="S102" s="247"/>
      <c r="T102" s="247"/>
    </row>
    <row r="103" spans="1:20" ht="15">
      <c r="E103" s="152"/>
      <c r="F103" s="93"/>
      <c r="G103" s="247"/>
      <c r="H103" s="247"/>
      <c r="I103" s="247"/>
      <c r="J103" s="247"/>
      <c r="K103" s="247"/>
      <c r="L103" s="247"/>
      <c r="M103" s="247"/>
      <c r="N103" s="308"/>
      <c r="O103" s="248"/>
      <c r="P103" s="248"/>
      <c r="Q103" s="247"/>
      <c r="R103" s="247"/>
      <c r="S103" s="247"/>
      <c r="T103" s="247"/>
    </row>
    <row r="104" spans="1:20">
      <c r="F104" s="247"/>
      <c r="G104" s="247"/>
      <c r="H104" s="66"/>
      <c r="I104" s="66"/>
      <c r="J104" s="66"/>
      <c r="K104" s="66"/>
      <c r="L104" s="66"/>
      <c r="M104" s="66"/>
      <c r="N104" s="154"/>
      <c r="O104" s="66"/>
      <c r="P104" s="66"/>
      <c r="Q104" s="66"/>
      <c r="R104" s="66"/>
      <c r="S104" s="66"/>
      <c r="T104" s="66"/>
    </row>
    <row r="105" spans="1:20">
      <c r="E105" s="248"/>
      <c r="F105" s="247"/>
      <c r="G105" s="247"/>
      <c r="H105" s="66"/>
      <c r="I105" s="66"/>
      <c r="J105" s="66"/>
      <c r="K105" s="66"/>
      <c r="L105" s="66"/>
      <c r="M105" s="66"/>
      <c r="N105" s="160"/>
      <c r="O105" s="95"/>
      <c r="P105" s="95"/>
      <c r="Q105" s="95"/>
      <c r="R105" s="95"/>
      <c r="S105" s="95"/>
      <c r="T105" s="95"/>
    </row>
    <row r="106" spans="1:20">
      <c r="E106" s="162"/>
      <c r="F106" s="247"/>
      <c r="G106" s="247"/>
      <c r="H106" s="66"/>
      <c r="I106" s="66"/>
      <c r="J106" s="66"/>
      <c r="K106" s="66"/>
      <c r="L106" s="66"/>
      <c r="M106" s="66"/>
      <c r="N106" s="163"/>
      <c r="O106" s="66"/>
      <c r="P106" s="66"/>
      <c r="Q106" s="66"/>
      <c r="R106" s="66"/>
      <c r="S106" s="66"/>
      <c r="T106" s="66"/>
    </row>
    <row r="107" spans="1:20">
      <c r="E107" s="138"/>
      <c r="F107" s="247"/>
      <c r="G107" s="247"/>
      <c r="H107" s="147"/>
      <c r="I107" s="147"/>
      <c r="J107" s="147"/>
      <c r="K107" s="147"/>
      <c r="L107" s="147"/>
      <c r="M107" s="147"/>
      <c r="N107" s="309"/>
      <c r="O107" s="249"/>
      <c r="P107" s="249"/>
      <c r="Q107" s="249"/>
      <c r="R107" s="249"/>
      <c r="S107" s="249"/>
      <c r="T107" s="249"/>
    </row>
    <row r="108" spans="1:20">
      <c r="E108" s="138"/>
      <c r="F108" s="247"/>
      <c r="G108" s="247"/>
      <c r="H108" s="249"/>
      <c r="I108" s="248"/>
      <c r="J108" s="249"/>
      <c r="K108" s="249"/>
      <c r="L108" s="249"/>
      <c r="M108" s="147"/>
      <c r="N108" s="309"/>
      <c r="O108" s="249"/>
      <c r="P108" s="250"/>
      <c r="Q108" s="250"/>
      <c r="R108" s="250"/>
      <c r="S108" s="250"/>
      <c r="T108" s="250"/>
    </row>
    <row r="109" spans="1:20">
      <c r="E109" s="138"/>
      <c r="F109" s="247"/>
      <c r="G109" s="247"/>
      <c r="H109" s="147"/>
      <c r="I109" s="247"/>
      <c r="J109" s="247"/>
      <c r="K109" s="247"/>
      <c r="L109" s="147"/>
      <c r="M109" s="147"/>
      <c r="N109" s="309"/>
      <c r="O109" s="249"/>
      <c r="P109" s="249"/>
      <c r="Q109" s="249"/>
      <c r="R109" s="249"/>
      <c r="S109" s="249"/>
      <c r="T109" s="249"/>
    </row>
    <row r="110" spans="1:20">
      <c r="E110" s="138"/>
      <c r="F110" s="247"/>
      <c r="G110" s="247"/>
      <c r="H110" s="147"/>
      <c r="I110" s="247"/>
      <c r="J110" s="247"/>
      <c r="K110" s="247"/>
      <c r="L110" s="147"/>
      <c r="M110" s="147"/>
      <c r="N110" s="309"/>
      <c r="O110" s="249"/>
      <c r="P110" s="249"/>
      <c r="Q110" s="249"/>
      <c r="R110" s="249"/>
      <c r="S110" s="249"/>
      <c r="T110" s="249"/>
    </row>
    <row r="111" spans="1:20">
      <c r="E111" s="138"/>
      <c r="F111" s="247"/>
      <c r="G111" s="247"/>
      <c r="H111" s="147"/>
      <c r="I111" s="247"/>
      <c r="J111" s="247"/>
      <c r="K111" s="247"/>
      <c r="L111" s="147"/>
      <c r="M111" s="147"/>
      <c r="N111" s="309"/>
      <c r="O111" s="249"/>
      <c r="P111" s="249"/>
      <c r="Q111" s="249"/>
      <c r="R111" s="249"/>
      <c r="S111" s="249"/>
      <c r="T111" s="249"/>
    </row>
    <row r="112" spans="1:20">
      <c r="E112" s="138"/>
      <c r="F112" s="247"/>
      <c r="G112" s="247"/>
      <c r="H112" s="147"/>
      <c r="I112" s="147"/>
      <c r="J112" s="147"/>
      <c r="K112" s="147"/>
      <c r="L112" s="147"/>
      <c r="M112" s="147"/>
      <c r="N112" s="309"/>
      <c r="O112" s="249"/>
      <c r="P112" s="249"/>
      <c r="Q112" s="249"/>
      <c r="R112" s="249"/>
      <c r="S112" s="249"/>
      <c r="T112" s="249"/>
    </row>
    <row r="113" spans="5:20">
      <c r="E113" s="138"/>
      <c r="F113" s="247"/>
      <c r="G113" s="247"/>
      <c r="H113" s="247"/>
      <c r="I113" s="247"/>
      <c r="J113" s="247"/>
      <c r="K113" s="247"/>
      <c r="L113" s="147"/>
      <c r="M113" s="147"/>
      <c r="N113" s="309"/>
      <c r="O113" s="249"/>
      <c r="P113" s="249"/>
      <c r="Q113" s="249"/>
      <c r="R113" s="249"/>
      <c r="S113" s="249"/>
      <c r="T113" s="249"/>
    </row>
    <row r="114" spans="5:20">
      <c r="E114" s="164"/>
      <c r="F114" s="247"/>
      <c r="G114" s="247"/>
      <c r="H114" s="104"/>
      <c r="I114" s="104"/>
      <c r="J114" s="165"/>
      <c r="K114" s="165"/>
      <c r="L114" s="165"/>
      <c r="M114" s="165"/>
      <c r="N114" s="309"/>
      <c r="O114" s="165"/>
      <c r="P114" s="165"/>
      <c r="Q114" s="165"/>
      <c r="R114" s="165"/>
      <c r="S114" s="165"/>
      <c r="T114" s="165"/>
    </row>
    <row r="115" spans="5:20">
      <c r="E115" s="138"/>
      <c r="F115" s="247"/>
      <c r="G115" s="247"/>
      <c r="H115" s="147"/>
      <c r="I115" s="247"/>
      <c r="J115" s="247"/>
      <c r="K115" s="247"/>
      <c r="L115" s="147"/>
      <c r="M115" s="147"/>
      <c r="N115" s="309"/>
      <c r="O115" s="249"/>
      <c r="P115" s="249"/>
      <c r="Q115" s="249"/>
      <c r="R115" s="249"/>
      <c r="S115" s="249"/>
      <c r="T115" s="249"/>
    </row>
    <row r="116" spans="5:20">
      <c r="E116" s="166"/>
      <c r="F116" s="247"/>
      <c r="G116" s="247"/>
      <c r="H116" s="247"/>
      <c r="I116" s="147"/>
      <c r="J116" s="147"/>
      <c r="K116" s="147"/>
      <c r="L116" s="147"/>
      <c r="M116" s="147"/>
      <c r="N116" s="309"/>
      <c r="O116" s="249"/>
      <c r="P116" s="248"/>
      <c r="Q116" s="248"/>
      <c r="R116" s="248"/>
      <c r="S116" s="248"/>
      <c r="T116" s="248"/>
    </row>
    <row r="117" spans="5:20">
      <c r="E117" s="138"/>
      <c r="F117" s="247"/>
      <c r="G117" s="247"/>
      <c r="H117" s="147"/>
      <c r="I117" s="147"/>
      <c r="J117" s="147"/>
      <c r="K117" s="147"/>
      <c r="L117" s="147"/>
      <c r="M117" s="147"/>
      <c r="N117" s="309"/>
      <c r="O117" s="249"/>
      <c r="P117" s="248"/>
      <c r="Q117" s="248"/>
      <c r="R117" s="248"/>
      <c r="S117" s="248"/>
      <c r="T117" s="248"/>
    </row>
    <row r="118" spans="5:20">
      <c r="E118" s="138"/>
      <c r="F118" s="247"/>
      <c r="G118" s="247"/>
      <c r="H118" s="165"/>
      <c r="I118" s="165"/>
      <c r="J118" s="165"/>
      <c r="K118" s="165"/>
      <c r="L118" s="165"/>
      <c r="M118" s="165"/>
      <c r="N118" s="167"/>
      <c r="O118" s="249"/>
      <c r="P118" s="249"/>
      <c r="Q118" s="249"/>
      <c r="R118" s="249"/>
      <c r="S118" s="249"/>
      <c r="T118" s="249"/>
    </row>
    <row r="119" spans="5:20">
      <c r="E119" s="138"/>
      <c r="F119" s="247"/>
      <c r="G119" s="247"/>
      <c r="H119" s="247"/>
      <c r="I119" s="247"/>
      <c r="J119" s="247"/>
      <c r="K119" s="247"/>
      <c r="L119" s="147"/>
      <c r="M119" s="147"/>
      <c r="N119" s="309"/>
      <c r="O119" s="249"/>
      <c r="P119" s="248"/>
      <c r="Q119" s="248"/>
      <c r="R119" s="248"/>
      <c r="S119" s="248"/>
      <c r="T119" s="248"/>
    </row>
    <row r="120" spans="5:20">
      <c r="E120" s="138"/>
      <c r="F120" s="247"/>
      <c r="G120" s="247"/>
      <c r="H120" s="247"/>
      <c r="I120" s="247"/>
      <c r="J120" s="247"/>
      <c r="K120" s="247"/>
      <c r="L120" s="147"/>
      <c r="M120" s="147"/>
      <c r="N120" s="309"/>
      <c r="O120" s="249"/>
      <c r="P120" s="248"/>
      <c r="Q120" s="248"/>
      <c r="R120" s="248"/>
      <c r="S120" s="248"/>
      <c r="T120" s="248"/>
    </row>
    <row r="121" spans="5:20">
      <c r="E121" s="138"/>
      <c r="F121" s="247"/>
      <c r="G121" s="247"/>
      <c r="H121" s="247"/>
      <c r="I121" s="247"/>
      <c r="J121" s="247"/>
      <c r="K121" s="247"/>
      <c r="L121" s="147"/>
      <c r="M121" s="147"/>
      <c r="N121" s="309"/>
      <c r="O121" s="249"/>
      <c r="P121" s="248"/>
      <c r="Q121" s="248"/>
      <c r="R121" s="248"/>
      <c r="S121" s="248"/>
      <c r="T121" s="248"/>
    </row>
    <row r="122" spans="5:20">
      <c r="E122" s="138"/>
      <c r="F122" s="247"/>
      <c r="G122" s="247"/>
      <c r="H122" s="168"/>
      <c r="I122" s="247"/>
      <c r="J122" s="168"/>
      <c r="K122" s="168"/>
      <c r="L122" s="134"/>
      <c r="M122" s="134"/>
      <c r="N122" s="310"/>
      <c r="O122" s="188"/>
      <c r="P122" s="185"/>
      <c r="Q122" s="185"/>
      <c r="R122" s="185"/>
      <c r="S122" s="185"/>
      <c r="T122" s="185"/>
    </row>
    <row r="123" spans="5:20">
      <c r="E123" s="164"/>
      <c r="F123" s="247"/>
      <c r="G123" s="247"/>
      <c r="H123" s="104"/>
      <c r="I123" s="104"/>
      <c r="J123" s="165"/>
      <c r="K123" s="165"/>
      <c r="L123" s="169"/>
      <c r="M123" s="169"/>
      <c r="N123" s="310"/>
      <c r="O123" s="165"/>
      <c r="P123" s="165"/>
      <c r="Q123" s="165"/>
      <c r="R123" s="165"/>
      <c r="S123" s="165"/>
      <c r="T123" s="165"/>
    </row>
    <row r="124" spans="5:20">
      <c r="E124" s="164"/>
      <c r="F124" s="247"/>
      <c r="G124" s="247"/>
      <c r="H124" s="165"/>
      <c r="I124" s="165"/>
      <c r="J124" s="165"/>
      <c r="K124" s="165"/>
      <c r="L124" s="165"/>
      <c r="M124" s="165"/>
      <c r="N124" s="310"/>
      <c r="O124" s="165"/>
      <c r="P124" s="165"/>
      <c r="Q124" s="165"/>
      <c r="R124" s="165"/>
      <c r="S124" s="165"/>
      <c r="T124" s="165"/>
    </row>
    <row r="125" spans="5:20">
      <c r="E125" s="164"/>
      <c r="F125" s="247"/>
      <c r="G125" s="247"/>
      <c r="H125" s="147"/>
      <c r="I125" s="147"/>
      <c r="J125" s="147"/>
      <c r="K125" s="147"/>
      <c r="L125" s="147"/>
      <c r="M125" s="147"/>
      <c r="N125" s="309"/>
      <c r="O125" s="249"/>
      <c r="P125" s="249"/>
      <c r="Q125" s="249"/>
      <c r="R125" s="249"/>
      <c r="S125" s="249"/>
      <c r="T125" s="249"/>
    </row>
    <row r="126" spans="5:20">
      <c r="E126" s="166"/>
      <c r="F126" s="247"/>
      <c r="G126" s="247"/>
      <c r="H126" s="247"/>
      <c r="I126" s="247"/>
      <c r="J126" s="247"/>
      <c r="K126" s="247"/>
      <c r="L126" s="147"/>
      <c r="M126" s="147"/>
      <c r="N126" s="309"/>
      <c r="O126" s="249"/>
      <c r="P126" s="248"/>
      <c r="Q126" s="248"/>
      <c r="R126" s="248"/>
      <c r="S126" s="248"/>
      <c r="T126" s="248"/>
    </row>
    <row r="127" spans="5:20">
      <c r="E127" s="223"/>
      <c r="F127" s="247"/>
      <c r="G127" s="247"/>
      <c r="H127" s="247"/>
      <c r="I127" s="247"/>
      <c r="J127" s="247"/>
      <c r="K127" s="247"/>
      <c r="L127" s="147"/>
      <c r="M127" s="147"/>
      <c r="N127" s="309"/>
      <c r="O127" s="249"/>
      <c r="P127" s="248"/>
      <c r="Q127" s="248"/>
      <c r="R127" s="248"/>
      <c r="S127" s="248"/>
      <c r="T127" s="248"/>
    </row>
    <row r="128" spans="5:20">
      <c r="E128" s="223"/>
      <c r="F128" s="247"/>
      <c r="G128" s="247"/>
      <c r="H128" s="133"/>
      <c r="I128" s="133"/>
      <c r="J128" s="133"/>
      <c r="K128" s="133"/>
      <c r="L128" s="133"/>
      <c r="M128" s="133"/>
      <c r="N128" s="167"/>
      <c r="O128" s="249"/>
      <c r="P128" s="248"/>
      <c r="Q128" s="248"/>
      <c r="R128" s="248"/>
      <c r="S128" s="248"/>
      <c r="T128" s="248"/>
    </row>
    <row r="129" spans="5:20">
      <c r="E129" s="223"/>
      <c r="F129" s="247"/>
      <c r="G129" s="247"/>
      <c r="H129" s="133"/>
      <c r="I129" s="133"/>
      <c r="J129" s="142"/>
      <c r="K129" s="142"/>
      <c r="L129" s="133"/>
      <c r="M129" s="133"/>
      <c r="N129" s="309"/>
      <c r="O129" s="249"/>
      <c r="P129" s="249"/>
      <c r="Q129" s="249"/>
      <c r="R129" s="249"/>
      <c r="S129" s="249"/>
      <c r="T129" s="249"/>
    </row>
    <row r="130" spans="5:20">
      <c r="E130" s="223"/>
      <c r="F130" s="247"/>
      <c r="G130" s="247"/>
      <c r="H130" s="133"/>
      <c r="I130" s="133"/>
      <c r="J130" s="133"/>
      <c r="K130" s="133"/>
      <c r="L130" s="133"/>
      <c r="M130" s="133"/>
      <c r="N130" s="167"/>
      <c r="O130" s="249"/>
      <c r="P130" s="249"/>
      <c r="Q130" s="249"/>
      <c r="R130" s="249"/>
      <c r="S130" s="249"/>
      <c r="T130" s="249"/>
    </row>
    <row r="131" spans="5:20">
      <c r="E131" s="223"/>
      <c r="F131" s="247"/>
      <c r="G131" s="247"/>
      <c r="H131" s="133"/>
      <c r="I131" s="133"/>
      <c r="J131" s="133"/>
      <c r="K131" s="133"/>
      <c r="L131" s="133"/>
      <c r="M131" s="133"/>
      <c r="N131" s="167"/>
      <c r="O131" s="249"/>
      <c r="P131" s="249"/>
      <c r="Q131" s="249"/>
      <c r="R131" s="249"/>
      <c r="S131" s="249"/>
      <c r="T131" s="249"/>
    </row>
    <row r="132" spans="5:20">
      <c r="E132" s="223"/>
      <c r="F132" s="247"/>
      <c r="G132" s="247"/>
      <c r="H132" s="133"/>
      <c r="I132" s="133"/>
      <c r="J132" s="142"/>
      <c r="K132" s="142"/>
      <c r="L132" s="133"/>
      <c r="M132" s="133"/>
      <c r="N132" s="309"/>
      <c r="O132" s="249"/>
      <c r="P132" s="249"/>
      <c r="Q132" s="249"/>
      <c r="R132" s="249"/>
      <c r="S132" s="249"/>
      <c r="T132" s="249"/>
    </row>
    <row r="133" spans="5:20">
      <c r="E133" s="170"/>
      <c r="F133" s="247"/>
      <c r="G133" s="247"/>
      <c r="H133" s="104"/>
      <c r="I133" s="104"/>
      <c r="J133" s="104"/>
      <c r="K133" s="104"/>
      <c r="L133" s="165"/>
      <c r="M133" s="147"/>
      <c r="N133" s="309"/>
      <c r="O133" s="165"/>
      <c r="P133" s="165"/>
      <c r="Q133" s="165"/>
      <c r="R133" s="165"/>
      <c r="S133" s="165"/>
      <c r="T133" s="165"/>
    </row>
    <row r="134" spans="5:20">
      <c r="E134" s="164"/>
      <c r="F134" s="104"/>
      <c r="G134" s="104"/>
      <c r="H134" s="104"/>
      <c r="I134" s="104"/>
      <c r="J134" s="104"/>
      <c r="K134" s="104"/>
      <c r="L134" s="165"/>
      <c r="M134" s="165"/>
      <c r="N134" s="167"/>
      <c r="O134" s="165"/>
      <c r="P134" s="165"/>
      <c r="Q134" s="165"/>
      <c r="R134" s="165"/>
      <c r="S134" s="165"/>
      <c r="T134" s="165"/>
    </row>
    <row r="135" spans="5:20">
      <c r="E135" s="138"/>
      <c r="F135" s="247"/>
      <c r="G135" s="247"/>
      <c r="H135" s="247"/>
      <c r="I135" s="247"/>
      <c r="J135" s="247"/>
      <c r="K135" s="247"/>
      <c r="L135" s="147"/>
      <c r="M135" s="147"/>
      <c r="N135" s="309"/>
      <c r="O135" s="248"/>
      <c r="P135" s="248"/>
      <c r="Q135" s="248"/>
      <c r="R135" s="248"/>
      <c r="S135" s="248"/>
      <c r="T135" s="248"/>
    </row>
    <row r="136" spans="5:20">
      <c r="E136" s="104"/>
      <c r="F136" s="247"/>
      <c r="G136" s="247"/>
      <c r="H136" s="247"/>
      <c r="I136" s="247"/>
      <c r="J136" s="247"/>
      <c r="K136" s="247"/>
      <c r="L136" s="147"/>
      <c r="M136" s="147"/>
      <c r="N136" s="309"/>
      <c r="O136" s="248"/>
      <c r="P136" s="248"/>
      <c r="Q136" s="248"/>
      <c r="R136" s="248"/>
      <c r="S136" s="248"/>
      <c r="T136" s="248"/>
    </row>
    <row r="137" spans="5:20">
      <c r="E137" s="209"/>
      <c r="F137" s="247"/>
      <c r="G137" s="247"/>
      <c r="H137" s="247"/>
      <c r="I137" s="247"/>
      <c r="J137" s="247"/>
      <c r="K137" s="247"/>
      <c r="L137" s="147"/>
      <c r="M137" s="147"/>
      <c r="N137" s="309"/>
      <c r="O137" s="147"/>
      <c r="P137" s="249"/>
      <c r="Q137" s="249"/>
      <c r="R137" s="249"/>
      <c r="S137" s="249"/>
      <c r="T137" s="249"/>
    </row>
    <row r="138" spans="5:20">
      <c r="E138" s="138"/>
      <c r="F138" s="247"/>
      <c r="G138" s="247"/>
      <c r="H138" s="247"/>
      <c r="I138" s="247"/>
      <c r="J138" s="247"/>
      <c r="K138" s="247"/>
      <c r="L138" s="147"/>
      <c r="M138" s="147"/>
      <c r="N138" s="309"/>
      <c r="O138" s="147"/>
      <c r="P138" s="249"/>
      <c r="Q138" s="249"/>
      <c r="R138" s="249"/>
      <c r="S138" s="249"/>
      <c r="T138" s="249"/>
    </row>
    <row r="139" spans="5:20">
      <c r="E139" s="149"/>
      <c r="F139" s="247"/>
      <c r="G139" s="247"/>
      <c r="H139" s="247"/>
      <c r="I139" s="247"/>
      <c r="J139" s="247"/>
      <c r="K139" s="247"/>
      <c r="L139" s="147"/>
      <c r="M139" s="147"/>
      <c r="N139" s="309"/>
      <c r="O139" s="147"/>
      <c r="P139" s="249"/>
      <c r="Q139" s="249"/>
      <c r="R139" s="249"/>
      <c r="S139" s="249"/>
      <c r="T139" s="249"/>
    </row>
    <row r="140" spans="5:20">
      <c r="E140" s="51"/>
      <c r="F140" s="247"/>
      <c r="G140" s="247"/>
      <c r="H140" s="133"/>
      <c r="I140" s="133"/>
      <c r="J140" s="133"/>
      <c r="K140" s="133"/>
      <c r="L140" s="147"/>
      <c r="M140" s="147"/>
      <c r="N140" s="309"/>
      <c r="O140" s="147"/>
      <c r="P140" s="249"/>
      <c r="Q140" s="249"/>
      <c r="R140" s="249"/>
      <c r="S140" s="249"/>
      <c r="T140" s="249"/>
    </row>
    <row r="141" spans="5:20">
      <c r="E141" s="51"/>
      <c r="F141" s="247"/>
      <c r="G141" s="247"/>
      <c r="H141" s="133"/>
      <c r="I141" s="133"/>
      <c r="J141" s="133"/>
      <c r="K141" s="133"/>
      <c r="L141" s="147"/>
      <c r="M141" s="147"/>
      <c r="N141" s="309"/>
      <c r="O141" s="147"/>
      <c r="P141" s="249"/>
      <c r="Q141" s="249"/>
      <c r="R141" s="249"/>
      <c r="S141" s="249"/>
      <c r="T141" s="249"/>
    </row>
    <row r="142" spans="5:20">
      <c r="E142" s="51"/>
      <c r="F142" s="247"/>
      <c r="G142" s="247"/>
      <c r="H142" s="133"/>
      <c r="I142" s="133"/>
      <c r="J142" s="133"/>
      <c r="K142" s="133"/>
      <c r="L142" s="147"/>
      <c r="M142" s="147"/>
      <c r="N142" s="309"/>
      <c r="O142" s="147"/>
      <c r="P142" s="249"/>
      <c r="Q142" s="249"/>
      <c r="R142" s="249"/>
      <c r="S142" s="249"/>
      <c r="T142" s="249"/>
    </row>
    <row r="143" spans="5:20">
      <c r="E143" s="51"/>
      <c r="F143" s="247"/>
      <c r="G143" s="247"/>
      <c r="H143" s="133"/>
      <c r="I143" s="133"/>
      <c r="J143" s="133"/>
      <c r="K143" s="133"/>
      <c r="L143" s="147"/>
      <c r="M143" s="147"/>
      <c r="N143" s="309"/>
      <c r="O143" s="147"/>
      <c r="P143" s="249"/>
      <c r="Q143" s="249"/>
      <c r="R143" s="249"/>
      <c r="S143" s="249"/>
      <c r="T143" s="249"/>
    </row>
    <row r="144" spans="5:20">
      <c r="E144" s="210"/>
      <c r="F144" s="104"/>
      <c r="G144" s="104"/>
      <c r="H144" s="311"/>
      <c r="I144" s="311"/>
      <c r="J144" s="311"/>
      <c r="K144" s="311"/>
      <c r="L144" s="165"/>
      <c r="M144" s="165"/>
      <c r="N144" s="167"/>
      <c r="O144" s="165"/>
      <c r="P144" s="165"/>
      <c r="Q144" s="165"/>
      <c r="R144" s="165"/>
      <c r="S144" s="165"/>
      <c r="T144" s="165"/>
    </row>
    <row r="145" spans="5:20">
      <c r="E145" s="51"/>
      <c r="F145" s="247"/>
      <c r="G145" s="247"/>
      <c r="H145" s="133"/>
      <c r="I145" s="133"/>
      <c r="J145" s="133"/>
      <c r="K145" s="133"/>
      <c r="L145" s="147"/>
      <c r="M145" s="147"/>
      <c r="N145" s="309"/>
      <c r="O145" s="147"/>
      <c r="P145" s="249"/>
      <c r="Q145" s="249"/>
      <c r="R145" s="249"/>
      <c r="S145" s="249"/>
      <c r="T145" s="249"/>
    </row>
    <row r="146" spans="5:20">
      <c r="E146" s="210"/>
      <c r="F146" s="104"/>
      <c r="G146" s="104"/>
      <c r="H146" s="311"/>
      <c r="I146" s="311"/>
      <c r="J146" s="311"/>
      <c r="K146" s="311"/>
      <c r="L146" s="165"/>
      <c r="M146" s="165"/>
      <c r="N146" s="167"/>
      <c r="O146" s="165"/>
      <c r="P146" s="165"/>
      <c r="Q146" s="165"/>
      <c r="R146" s="165"/>
      <c r="S146" s="165"/>
      <c r="T146" s="165"/>
    </row>
    <row r="147" spans="5:20">
      <c r="E147" s="210"/>
      <c r="F147" s="104"/>
      <c r="G147" s="104"/>
      <c r="H147" s="311"/>
      <c r="I147" s="311"/>
      <c r="J147" s="311"/>
      <c r="K147" s="311"/>
      <c r="L147" s="165"/>
      <c r="M147" s="165"/>
      <c r="N147" s="167"/>
      <c r="O147" s="165"/>
      <c r="P147" s="165"/>
      <c r="Q147" s="165"/>
      <c r="R147" s="165"/>
      <c r="S147" s="165"/>
      <c r="T147" s="165"/>
    </row>
    <row r="148" spans="5:20">
      <c r="E148" s="51"/>
      <c r="F148" s="247"/>
      <c r="G148" s="247"/>
      <c r="H148" s="133"/>
      <c r="I148" s="133"/>
      <c r="J148" s="133"/>
      <c r="K148" s="133"/>
      <c r="L148" s="147"/>
      <c r="M148" s="147"/>
      <c r="N148" s="309"/>
      <c r="O148" s="147"/>
      <c r="P148" s="249"/>
      <c r="Q148" s="249"/>
      <c r="R148" s="249"/>
      <c r="S148" s="249"/>
      <c r="T148" s="249"/>
    </row>
    <row r="149" spans="5:20">
      <c r="E149" s="210"/>
      <c r="F149" s="247"/>
      <c r="G149" s="247"/>
      <c r="H149" s="104"/>
      <c r="I149" s="104"/>
      <c r="J149" s="104"/>
      <c r="K149" s="104"/>
      <c r="L149" s="165"/>
      <c r="M149" s="165"/>
      <c r="N149" s="309"/>
      <c r="O149" s="165"/>
      <c r="P149" s="165"/>
      <c r="Q149" s="165"/>
      <c r="R149" s="165"/>
      <c r="S149" s="165"/>
      <c r="T149" s="165"/>
    </row>
    <row r="151" spans="5:20">
      <c r="O151" s="18"/>
      <c r="P151" s="18"/>
      <c r="Q151" s="18"/>
      <c r="R151" s="18"/>
      <c r="S151" s="18"/>
      <c r="T151" s="18"/>
    </row>
  </sheetData>
  <phoneticPr fontId="0" type="noConversion"/>
  <pageMargins left="0.75" right="0.75" top="0.66" bottom="0.66" header="0.5" footer="0.5"/>
  <pageSetup paperSize="9" scale="42" orientation="portrait"/>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61"/>
  <sheetViews>
    <sheetView workbookViewId="0">
      <pane xSplit="5" ySplit="6" topLeftCell="K7" activePane="bottomRight" state="frozen"/>
      <selection pane="topRight"/>
      <selection pane="bottomLeft"/>
      <selection pane="bottomRight" activeCell="P13" sqref="P13"/>
    </sheetView>
  </sheetViews>
  <sheetFormatPr baseColWidth="10" defaultColWidth="8.83203125" defaultRowHeight="12" x14ac:dyDescent="0"/>
  <cols>
    <col min="1" max="1" width="39" style="40" hidden="1" customWidth="1"/>
    <col min="2" max="2" width="12.1640625" style="40" hidden="1" customWidth="1"/>
    <col min="3" max="3" width="11.1640625" style="40" hidden="1" customWidth="1"/>
    <col min="4" max="4" width="27.5" style="40" hidden="1" customWidth="1"/>
    <col min="5" max="5" width="75" style="40" customWidth="1"/>
    <col min="6" max="9" width="11" style="40" customWidth="1"/>
    <col min="10" max="11" width="8.83203125" style="40"/>
    <col min="12" max="12" width="9.1640625" style="40" customWidth="1"/>
    <col min="13" max="16384" width="8.83203125" style="40"/>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D4" s="34" t="s">
        <v>497</v>
      </c>
      <c r="E4" s="34" t="s">
        <v>497</v>
      </c>
      <c r="F4" s="34"/>
      <c r="J4" s="148"/>
    </row>
    <row r="5" spans="1:13">
      <c r="B5" s="115" t="s">
        <v>184</v>
      </c>
      <c r="C5" s="122" t="s">
        <v>339</v>
      </c>
      <c r="E5" s="34"/>
      <c r="F5" s="34"/>
      <c r="J5" s="148"/>
      <c r="M5" s="272" t="s">
        <v>619</v>
      </c>
    </row>
    <row r="6" spans="1:13">
      <c r="A6" s="40" t="s">
        <v>42</v>
      </c>
      <c r="B6" s="115" t="s">
        <v>183</v>
      </c>
      <c r="C6" s="122" t="s">
        <v>339</v>
      </c>
      <c r="D6" s="116"/>
      <c r="E6" s="221" t="s">
        <v>500</v>
      </c>
      <c r="F6" s="123">
        <v>2006</v>
      </c>
      <c r="G6" s="123">
        <v>2007</v>
      </c>
      <c r="H6" s="123">
        <v>2008</v>
      </c>
      <c r="I6" s="123">
        <v>2009</v>
      </c>
      <c r="J6" s="123">
        <v>2010</v>
      </c>
      <c r="K6" s="123">
        <v>2011</v>
      </c>
      <c r="L6" s="123">
        <v>2012</v>
      </c>
      <c r="M6" s="267">
        <v>2012</v>
      </c>
    </row>
    <row r="7" spans="1:13">
      <c r="A7" s="40" t="s">
        <v>43</v>
      </c>
      <c r="E7" s="40" t="s">
        <v>37</v>
      </c>
      <c r="M7" s="259"/>
    </row>
    <row r="8" spans="1:13">
      <c r="A8" s="40" t="s">
        <v>42</v>
      </c>
      <c r="E8" s="146" t="s">
        <v>541</v>
      </c>
      <c r="F8" s="146"/>
      <c r="G8" s="1"/>
      <c r="H8" s="1"/>
      <c r="I8" s="1"/>
      <c r="J8" s="1"/>
      <c r="K8" s="1"/>
      <c r="L8" s="1"/>
      <c r="M8" s="257"/>
    </row>
    <row r="9" spans="1:13">
      <c r="A9" s="40" t="s">
        <v>43</v>
      </c>
      <c r="E9" s="51" t="s">
        <v>10</v>
      </c>
      <c r="F9" s="9">
        <v>42965</v>
      </c>
      <c r="G9" s="9">
        <v>44015</v>
      </c>
      <c r="H9" s="9">
        <v>42952</v>
      </c>
      <c r="I9" s="9">
        <v>40500</v>
      </c>
      <c r="J9" s="9">
        <v>36596</v>
      </c>
      <c r="K9" s="9">
        <v>34029</v>
      </c>
      <c r="L9" s="9">
        <v>34278</v>
      </c>
      <c r="M9" s="260">
        <v>34278</v>
      </c>
    </row>
    <row r="10" spans="1:13">
      <c r="A10" s="40" t="s">
        <v>43</v>
      </c>
      <c r="E10" s="51" t="s">
        <v>17</v>
      </c>
      <c r="F10" s="9">
        <v>2575</v>
      </c>
      <c r="G10" s="9">
        <v>1861</v>
      </c>
      <c r="H10" s="9">
        <v>-303</v>
      </c>
      <c r="I10" s="9">
        <v>1912</v>
      </c>
      <c r="J10" s="9">
        <v>2297</v>
      </c>
      <c r="K10" s="9">
        <v>709</v>
      </c>
      <c r="L10" s="9">
        <v>1142</v>
      </c>
      <c r="M10" s="260">
        <v>1105</v>
      </c>
    </row>
    <row r="11" spans="1:13">
      <c r="A11" s="40" t="s">
        <v>43</v>
      </c>
      <c r="E11" s="51" t="s">
        <v>145</v>
      </c>
      <c r="F11" s="10">
        <v>5.9932503200279301</v>
      </c>
      <c r="G11" s="10">
        <v>4.2281040554356473</v>
      </c>
      <c r="H11" s="10">
        <v>-0.70543862916744271</v>
      </c>
      <c r="I11" s="10">
        <v>4.7209876543209877</v>
      </c>
      <c r="J11" s="10">
        <v>6.2766422559842603</v>
      </c>
      <c r="K11" s="10">
        <v>2.0835170002057071</v>
      </c>
      <c r="L11" s="10">
        <v>3.3315829394947198</v>
      </c>
      <c r="M11" s="263">
        <v>3.2</v>
      </c>
    </row>
    <row r="12" spans="1:13">
      <c r="A12" s="40" t="s">
        <v>45</v>
      </c>
      <c r="E12" s="51"/>
      <c r="F12" s="9"/>
      <c r="G12" s="9"/>
      <c r="H12" s="9"/>
      <c r="I12" s="9"/>
      <c r="J12" s="9"/>
      <c r="K12" s="9"/>
      <c r="L12" s="9"/>
      <c r="M12" s="260"/>
    </row>
    <row r="13" spans="1:13">
      <c r="A13" s="40" t="s">
        <v>42</v>
      </c>
      <c r="E13" s="146" t="s">
        <v>543</v>
      </c>
      <c r="F13" s="1"/>
      <c r="G13" s="1"/>
      <c r="H13" s="1"/>
      <c r="I13" s="1"/>
      <c r="J13" s="1"/>
      <c r="K13" s="1"/>
      <c r="L13" s="1"/>
      <c r="M13" s="257"/>
    </row>
    <row r="14" spans="1:13">
      <c r="A14" s="40" t="s">
        <v>43</v>
      </c>
      <c r="E14" s="51" t="s">
        <v>10</v>
      </c>
      <c r="F14" s="9">
        <v>32694</v>
      </c>
      <c r="G14" s="9">
        <v>30412</v>
      </c>
      <c r="H14" s="9">
        <v>29836</v>
      </c>
      <c r="I14" s="9">
        <v>32694</v>
      </c>
      <c r="J14" s="9">
        <v>30969</v>
      </c>
      <c r="K14" s="9">
        <v>27665</v>
      </c>
      <c r="L14" s="9">
        <v>30684</v>
      </c>
      <c r="M14" s="260">
        <v>30684</v>
      </c>
    </row>
    <row r="15" spans="1:13">
      <c r="A15" s="40" t="s">
        <v>43</v>
      </c>
      <c r="E15" s="51" t="s">
        <v>17</v>
      </c>
      <c r="F15" s="9">
        <v>1283</v>
      </c>
      <c r="G15" s="9">
        <v>1489</v>
      </c>
      <c r="H15" s="9">
        <v>85</v>
      </c>
      <c r="I15" s="9">
        <v>1299</v>
      </c>
      <c r="J15" s="9">
        <v>1442</v>
      </c>
      <c r="K15" s="9">
        <v>250</v>
      </c>
      <c r="L15" s="9">
        <v>1561</v>
      </c>
      <c r="M15" s="260">
        <v>1452</v>
      </c>
    </row>
    <row r="16" spans="1:13">
      <c r="A16" s="40" t="s">
        <v>43</v>
      </c>
      <c r="E16" s="51" t="s">
        <v>145</v>
      </c>
      <c r="F16" s="10">
        <v>3.9242674496849572</v>
      </c>
      <c r="G16" s="10">
        <v>4.8960936472445082</v>
      </c>
      <c r="H16" s="10">
        <v>0.28489073602359566</v>
      </c>
      <c r="I16" s="10">
        <v>3.9732060928610755</v>
      </c>
      <c r="J16" s="10">
        <v>4.6562691723982041</v>
      </c>
      <c r="K16" s="10">
        <v>0.90366889571660935</v>
      </c>
      <c r="L16" s="10">
        <v>5.0873419371659496</v>
      </c>
      <c r="M16" s="263">
        <v>4.7</v>
      </c>
    </row>
    <row r="17" spans="1:13">
      <c r="A17" s="40" t="s">
        <v>45</v>
      </c>
      <c r="E17" s="51"/>
      <c r="F17" s="9"/>
      <c r="G17" s="9"/>
      <c r="H17" s="9"/>
      <c r="I17" s="9"/>
      <c r="J17" s="9"/>
      <c r="K17" s="9"/>
      <c r="L17" s="9"/>
      <c r="M17" s="260"/>
    </row>
    <row r="18" spans="1:13">
      <c r="A18" s="40" t="s">
        <v>42</v>
      </c>
      <c r="E18" s="146" t="s">
        <v>545</v>
      </c>
      <c r="F18" s="9"/>
      <c r="G18" s="9"/>
      <c r="H18" s="9"/>
      <c r="I18" s="9"/>
      <c r="J18" s="9"/>
      <c r="K18" s="9"/>
      <c r="L18" s="9"/>
      <c r="M18" s="260"/>
    </row>
    <row r="19" spans="1:13">
      <c r="A19" s="40" t="s">
        <v>43</v>
      </c>
      <c r="E19" s="51" t="s">
        <v>10</v>
      </c>
      <c r="F19" s="9">
        <v>7357</v>
      </c>
      <c r="G19" s="9">
        <v>8794</v>
      </c>
      <c r="H19" s="9">
        <v>10485</v>
      </c>
      <c r="I19" s="9">
        <v>13302</v>
      </c>
      <c r="J19" s="9">
        <v>16260</v>
      </c>
      <c r="K19" s="9">
        <v>17810</v>
      </c>
      <c r="L19" s="9">
        <v>22044</v>
      </c>
      <c r="M19" s="260">
        <v>22044</v>
      </c>
    </row>
    <row r="20" spans="1:13">
      <c r="A20" s="40" t="s">
        <v>43</v>
      </c>
      <c r="E20" s="51" t="s">
        <v>17</v>
      </c>
      <c r="F20" s="9">
        <v>291</v>
      </c>
      <c r="G20" s="9">
        <v>462</v>
      </c>
      <c r="H20" s="9">
        <v>645</v>
      </c>
      <c r="I20" s="9">
        <v>809</v>
      </c>
      <c r="J20" s="9">
        <v>951</v>
      </c>
      <c r="K20" s="9">
        <v>820</v>
      </c>
      <c r="L20" s="9">
        <v>1590</v>
      </c>
      <c r="M20" s="260">
        <v>1590</v>
      </c>
    </row>
    <row r="21" spans="1:13">
      <c r="A21" s="40" t="s">
        <v>43</v>
      </c>
      <c r="E21" s="51" t="s">
        <v>145</v>
      </c>
      <c r="F21" s="10">
        <v>3.9554166100312629</v>
      </c>
      <c r="G21" s="10">
        <v>5.2535819877188992</v>
      </c>
      <c r="H21" s="10">
        <v>6.1516452074391994</v>
      </c>
      <c r="I21" s="10">
        <v>6.081792211697489</v>
      </c>
      <c r="J21" s="10">
        <v>5.8487084870848705</v>
      </c>
      <c r="K21" s="10">
        <v>4.6041549691184729</v>
      </c>
      <c r="L21" s="10">
        <v>7.2128470332063142</v>
      </c>
      <c r="M21" s="263">
        <v>7.2128470332063142</v>
      </c>
    </row>
    <row r="22" spans="1:13">
      <c r="A22" s="40" t="s">
        <v>45</v>
      </c>
      <c r="E22" s="149"/>
      <c r="F22" s="9"/>
      <c r="G22" s="9"/>
      <c r="H22" s="9"/>
      <c r="I22" s="9"/>
      <c r="J22" s="9"/>
      <c r="K22" s="9"/>
      <c r="L22" s="9"/>
      <c r="M22" s="260"/>
    </row>
    <row r="23" spans="1:13">
      <c r="A23" s="40" t="s">
        <v>42</v>
      </c>
      <c r="E23" s="150" t="s">
        <v>547</v>
      </c>
      <c r="F23" s="9"/>
      <c r="G23" s="9"/>
      <c r="H23" s="9"/>
      <c r="I23" s="9"/>
      <c r="J23" s="9"/>
      <c r="K23" s="9"/>
      <c r="L23" s="9"/>
      <c r="M23" s="260"/>
    </row>
    <row r="24" spans="1:13">
      <c r="A24" s="40" t="s">
        <v>43</v>
      </c>
      <c r="E24" s="149" t="s">
        <v>10</v>
      </c>
      <c r="F24" s="9">
        <v>5803</v>
      </c>
      <c r="G24" s="9">
        <v>6080</v>
      </c>
      <c r="H24" s="9">
        <v>6049</v>
      </c>
      <c r="I24" s="9">
        <v>7037</v>
      </c>
      <c r="J24" s="9">
        <v>7679</v>
      </c>
      <c r="K24" s="9">
        <v>7852</v>
      </c>
      <c r="L24" s="9">
        <v>8405</v>
      </c>
      <c r="M24" s="260">
        <v>8405</v>
      </c>
    </row>
    <row r="25" spans="1:13">
      <c r="A25" s="40" t="s">
        <v>43</v>
      </c>
      <c r="E25" s="149" t="s">
        <v>17</v>
      </c>
      <c r="F25" s="9">
        <v>-69</v>
      </c>
      <c r="G25" s="9">
        <v>63</v>
      </c>
      <c r="H25" s="9">
        <v>93</v>
      </c>
      <c r="I25" s="9">
        <v>378</v>
      </c>
      <c r="J25" s="9">
        <v>793</v>
      </c>
      <c r="K25" s="9">
        <v>736</v>
      </c>
      <c r="L25" s="9">
        <v>746</v>
      </c>
      <c r="M25" s="260">
        <v>746</v>
      </c>
    </row>
    <row r="26" spans="1:13">
      <c r="A26" s="40" t="s">
        <v>43</v>
      </c>
      <c r="E26" s="149" t="s">
        <v>145</v>
      </c>
      <c r="F26" s="10">
        <v>-1.1890401516457005</v>
      </c>
      <c r="G26" s="10">
        <v>1.0361842105263157</v>
      </c>
      <c r="H26" s="10">
        <v>1.5374442056538271</v>
      </c>
      <c r="I26" s="10">
        <v>5.3716072189853632</v>
      </c>
      <c r="J26" s="10">
        <v>10.326865477275687</v>
      </c>
      <c r="K26" s="10">
        <v>9.3734080489047376</v>
      </c>
      <c r="L26" s="10">
        <v>8.875669244497324</v>
      </c>
      <c r="M26" s="263">
        <v>8.875669244497324</v>
      </c>
    </row>
    <row r="27" spans="1:13">
      <c r="A27" s="40" t="s">
        <v>45</v>
      </c>
      <c r="E27" s="149"/>
      <c r="F27" s="10"/>
      <c r="G27" s="10"/>
      <c r="H27" s="10"/>
      <c r="I27" s="10"/>
      <c r="J27" s="10"/>
      <c r="K27" s="10"/>
      <c r="L27" s="10"/>
      <c r="M27" s="263"/>
    </row>
    <row r="28" spans="1:13">
      <c r="A28" s="40" t="s">
        <v>42</v>
      </c>
      <c r="E28" s="150" t="s">
        <v>538</v>
      </c>
      <c r="F28" s="9"/>
      <c r="G28" s="9"/>
      <c r="H28" s="9"/>
      <c r="I28" s="9"/>
      <c r="J28" s="9"/>
      <c r="K28" s="9"/>
      <c r="L28" s="9"/>
      <c r="M28" s="260"/>
    </row>
    <row r="29" spans="1:13">
      <c r="A29" s="40" t="s">
        <v>43</v>
      </c>
      <c r="E29" s="149" t="s">
        <v>10</v>
      </c>
      <c r="F29" s="9">
        <v>7987</v>
      </c>
      <c r="G29" s="9">
        <v>8309</v>
      </c>
      <c r="H29" s="9">
        <v>7987</v>
      </c>
      <c r="I29" s="9">
        <v>8464</v>
      </c>
      <c r="J29" s="9">
        <v>8422</v>
      </c>
      <c r="K29" s="9">
        <v>8359</v>
      </c>
      <c r="L29" s="9">
        <v>9011</v>
      </c>
      <c r="M29" s="260">
        <v>9011</v>
      </c>
    </row>
    <row r="30" spans="1:13">
      <c r="A30" s="40" t="s">
        <v>43</v>
      </c>
      <c r="E30" s="149" t="s">
        <v>17</v>
      </c>
      <c r="F30" s="9">
        <v>562</v>
      </c>
      <c r="G30" s="9">
        <v>747</v>
      </c>
      <c r="H30" s="9">
        <v>764</v>
      </c>
      <c r="I30" s="9">
        <v>763</v>
      </c>
      <c r="J30" s="9">
        <v>802</v>
      </c>
      <c r="K30" s="9">
        <v>543</v>
      </c>
      <c r="L30" s="9">
        <v>473</v>
      </c>
      <c r="M30" s="260">
        <v>461</v>
      </c>
    </row>
    <row r="31" spans="1:13">
      <c r="A31" s="40" t="s">
        <v>43</v>
      </c>
      <c r="E31" s="149" t="s">
        <v>145</v>
      </c>
      <c r="F31" s="10">
        <v>7.0364342055840741</v>
      </c>
      <c r="G31" s="10">
        <v>8.9902515344806844</v>
      </c>
      <c r="H31" s="10">
        <v>9.5655440090146477</v>
      </c>
      <c r="I31" s="10">
        <v>9.0146502835538751</v>
      </c>
      <c r="J31" s="10">
        <v>9.522678698646402</v>
      </c>
      <c r="K31" s="10">
        <v>6.4959923435817677</v>
      </c>
      <c r="L31" s="10">
        <v>5.2491399400732437</v>
      </c>
      <c r="M31" s="263">
        <v>5.0999999999999996</v>
      </c>
    </row>
    <row r="32" spans="1:13">
      <c r="A32" s="40" t="s">
        <v>45</v>
      </c>
      <c r="E32" s="51"/>
      <c r="F32" s="9"/>
      <c r="G32" s="9"/>
      <c r="H32" s="9"/>
      <c r="I32" s="9"/>
      <c r="J32" s="9"/>
      <c r="K32" s="9"/>
      <c r="L32" s="9"/>
      <c r="M32" s="260"/>
    </row>
    <row r="33" spans="1:13">
      <c r="A33" s="40" t="s">
        <v>42</v>
      </c>
      <c r="E33" s="146" t="s">
        <v>154</v>
      </c>
      <c r="F33" s="9"/>
      <c r="G33" s="9"/>
      <c r="H33" s="9"/>
      <c r="I33" s="9"/>
      <c r="J33" s="9"/>
      <c r="K33" s="9"/>
      <c r="L33" s="9"/>
      <c r="M33" s="260"/>
    </row>
    <row r="34" spans="1:13">
      <c r="A34" s="40" t="s">
        <v>43</v>
      </c>
      <c r="E34" s="149" t="s">
        <v>10</v>
      </c>
      <c r="F34" s="9">
        <v>6941</v>
      </c>
      <c r="G34" s="9">
        <v>7102</v>
      </c>
      <c r="H34" s="9">
        <v>7427</v>
      </c>
      <c r="I34" s="9">
        <v>7129</v>
      </c>
      <c r="J34" s="9">
        <v>6389</v>
      </c>
      <c r="K34" s="9">
        <v>5882</v>
      </c>
      <c r="L34" s="9">
        <v>5571</v>
      </c>
      <c r="M34" s="260">
        <v>5571</v>
      </c>
    </row>
    <row r="35" spans="1:13">
      <c r="A35" s="40" t="s">
        <v>43</v>
      </c>
      <c r="E35" s="51" t="s">
        <v>17</v>
      </c>
      <c r="F35" s="9">
        <v>535</v>
      </c>
      <c r="G35" s="9">
        <v>584</v>
      </c>
      <c r="H35" s="9">
        <v>774</v>
      </c>
      <c r="I35" s="9">
        <v>668</v>
      </c>
      <c r="J35" s="9">
        <v>743</v>
      </c>
      <c r="K35" s="9">
        <v>841</v>
      </c>
      <c r="L35" s="9">
        <v>596</v>
      </c>
      <c r="M35" s="260">
        <v>588</v>
      </c>
    </row>
    <row r="36" spans="1:13">
      <c r="A36" s="40" t="s">
        <v>43</v>
      </c>
      <c r="E36" s="51" t="s">
        <v>145</v>
      </c>
      <c r="F36" s="10">
        <v>7.7078230802478025</v>
      </c>
      <c r="G36" s="10">
        <v>8.1999999999999993</v>
      </c>
      <c r="H36" s="10">
        <v>10.4</v>
      </c>
      <c r="I36" s="10">
        <v>9.370178145602468</v>
      </c>
      <c r="J36" s="10">
        <v>11.629362967600564</v>
      </c>
      <c r="K36" s="10">
        <v>14.297857871472289</v>
      </c>
      <c r="L36" s="10">
        <v>10.698258840423621</v>
      </c>
      <c r="M36" s="263">
        <v>10.6</v>
      </c>
    </row>
    <row r="37" spans="1:13">
      <c r="A37" s="40" t="s">
        <v>45</v>
      </c>
      <c r="E37" s="51"/>
      <c r="F37" s="9"/>
      <c r="G37" s="9"/>
      <c r="H37" s="9"/>
      <c r="I37" s="9"/>
      <c r="J37" s="9"/>
      <c r="K37" s="9"/>
      <c r="L37" s="9"/>
      <c r="M37" s="260"/>
    </row>
    <row r="38" spans="1:13">
      <c r="A38" s="40" t="s">
        <v>42</v>
      </c>
      <c r="E38" s="146" t="s">
        <v>155</v>
      </c>
      <c r="F38" s="112"/>
      <c r="G38" s="9"/>
      <c r="H38" s="9"/>
      <c r="I38" s="9"/>
      <c r="J38" s="9"/>
      <c r="K38" s="9"/>
      <c r="L38" s="9"/>
      <c r="M38" s="260"/>
    </row>
    <row r="39" spans="1:13">
      <c r="A39" s="40" t="s">
        <v>43</v>
      </c>
      <c r="E39" s="149" t="s">
        <v>10</v>
      </c>
      <c r="F39" s="9">
        <v>101</v>
      </c>
      <c r="G39" s="9">
        <v>20</v>
      </c>
      <c r="H39" s="9">
        <v>56</v>
      </c>
      <c r="I39" s="9">
        <v>6</v>
      </c>
      <c r="J39" s="9">
        <v>11</v>
      </c>
      <c r="K39" s="9">
        <v>1</v>
      </c>
      <c r="L39" s="9">
        <v>1</v>
      </c>
      <c r="M39" s="260">
        <v>1</v>
      </c>
    </row>
    <row r="40" spans="1:13">
      <c r="A40" s="40" t="s">
        <v>43</v>
      </c>
      <c r="E40" s="51" t="s">
        <v>17</v>
      </c>
      <c r="F40" s="9">
        <v>-602</v>
      </c>
      <c r="G40" s="9">
        <v>-369</v>
      </c>
      <c r="H40" s="9">
        <v>-515</v>
      </c>
      <c r="I40" s="9">
        <v>-507</v>
      </c>
      <c r="J40" s="9">
        <v>-534</v>
      </c>
      <c r="K40" s="9">
        <v>-744</v>
      </c>
      <c r="L40" s="9">
        <v>-926</v>
      </c>
      <c r="M40" s="260">
        <v>-910</v>
      </c>
    </row>
    <row r="41" spans="1:13">
      <c r="A41" s="40" t="s">
        <v>43</v>
      </c>
      <c r="E41" s="51" t="s">
        <v>145</v>
      </c>
      <c r="F41" s="10"/>
      <c r="G41" s="10"/>
      <c r="H41" s="10"/>
      <c r="I41" s="10"/>
      <c r="J41" s="10"/>
      <c r="K41" s="10"/>
      <c r="L41" s="10"/>
      <c r="M41" s="263"/>
    </row>
    <row r="42" spans="1:13">
      <c r="A42" s="40" t="s">
        <v>45</v>
      </c>
      <c r="E42" s="55"/>
      <c r="F42" s="55"/>
      <c r="G42" s="9"/>
      <c r="H42" s="9"/>
      <c r="I42" s="9"/>
      <c r="J42" s="9"/>
      <c r="K42" s="9"/>
      <c r="L42" s="9"/>
      <c r="M42" s="260"/>
    </row>
    <row r="43" spans="1:13">
      <c r="A43" s="40" t="s">
        <v>42</v>
      </c>
      <c r="E43" s="146" t="s">
        <v>161</v>
      </c>
      <c r="F43" s="9"/>
      <c r="G43" s="9"/>
      <c r="H43" s="9"/>
      <c r="I43" s="9"/>
      <c r="J43" s="9"/>
      <c r="K43" s="9"/>
      <c r="L43" s="9"/>
      <c r="M43" s="260"/>
    </row>
    <row r="44" spans="1:13">
      <c r="A44" s="40" t="s">
        <v>43</v>
      </c>
      <c r="E44" s="149" t="s">
        <v>10</v>
      </c>
      <c r="F44" s="9">
        <v>103848</v>
      </c>
      <c r="G44" s="9">
        <v>104732</v>
      </c>
      <c r="H44" s="9">
        <v>104792</v>
      </c>
      <c r="I44" s="9">
        <v>109132</v>
      </c>
      <c r="J44" s="9">
        <v>106326</v>
      </c>
      <c r="K44" s="9">
        <v>101598</v>
      </c>
      <c r="L44" s="9">
        <v>109994</v>
      </c>
      <c r="M44" s="260">
        <v>109994</v>
      </c>
    </row>
    <row r="45" spans="1:13">
      <c r="A45" s="40" t="s">
        <v>43</v>
      </c>
      <c r="E45" s="51" t="s">
        <v>17</v>
      </c>
      <c r="F45" s="9">
        <v>4575</v>
      </c>
      <c r="G45" s="9">
        <v>4837</v>
      </c>
      <c r="H45" s="9">
        <v>1543</v>
      </c>
      <c r="I45" s="9">
        <v>5322</v>
      </c>
      <c r="J45" s="9">
        <v>6494</v>
      </c>
      <c r="K45" s="9">
        <v>3155</v>
      </c>
      <c r="L45" s="9">
        <v>5182</v>
      </c>
      <c r="M45" s="260">
        <v>5032</v>
      </c>
    </row>
    <row r="46" spans="1:13">
      <c r="A46" s="40" t="s">
        <v>43</v>
      </c>
      <c r="E46" s="51" t="s">
        <v>145</v>
      </c>
      <c r="F46" s="10">
        <v>4.405477235960249</v>
      </c>
      <c r="G46" s="10">
        <v>4.6184547225298855</v>
      </c>
      <c r="H46" s="10">
        <v>1.4724406443239941</v>
      </c>
      <c r="I46" s="10">
        <v>4.8766631235567939</v>
      </c>
      <c r="J46" s="10">
        <v>6.1076312472960517</v>
      </c>
      <c r="K46" s="10">
        <v>3.1053760900805134</v>
      </c>
      <c r="L46" s="10">
        <v>4.7111660636034687</v>
      </c>
      <c r="M46" s="263">
        <v>4.5999999999999996</v>
      </c>
    </row>
    <row r="47" spans="1:13">
      <c r="A47" s="40" t="s">
        <v>45</v>
      </c>
      <c r="E47" s="146"/>
      <c r="F47" s="1"/>
      <c r="G47" s="1"/>
      <c r="H47" s="1"/>
      <c r="I47" s="1"/>
      <c r="J47" s="1"/>
      <c r="K47" s="1"/>
      <c r="L47" s="1"/>
      <c r="M47" s="257"/>
    </row>
    <row r="48" spans="1:13">
      <c r="A48" s="40" t="s">
        <v>42</v>
      </c>
      <c r="E48" s="146" t="s">
        <v>16</v>
      </c>
      <c r="F48" s="88"/>
      <c r="G48" s="1"/>
      <c r="H48" s="1"/>
      <c r="I48" s="1"/>
      <c r="J48" s="1"/>
      <c r="K48" s="1"/>
      <c r="L48" s="1"/>
      <c r="M48" s="268"/>
    </row>
    <row r="49" spans="1:13">
      <c r="A49" s="40" t="s">
        <v>43</v>
      </c>
      <c r="E49" s="149" t="s">
        <v>10</v>
      </c>
      <c r="F49" s="10"/>
      <c r="G49" s="10"/>
      <c r="H49" s="10"/>
      <c r="I49" s="10"/>
      <c r="J49" s="10"/>
      <c r="K49" s="10"/>
      <c r="L49" s="10"/>
      <c r="M49" s="263"/>
    </row>
    <row r="50" spans="1:13">
      <c r="A50" s="40" t="s">
        <v>43</v>
      </c>
      <c r="E50" s="51" t="s">
        <v>17</v>
      </c>
      <c r="F50" s="9">
        <v>-542</v>
      </c>
      <c r="G50" s="9">
        <v>-362</v>
      </c>
      <c r="H50" s="9">
        <v>-355</v>
      </c>
      <c r="I50" s="9">
        <v>-1561</v>
      </c>
      <c r="J50" s="9">
        <v>-1064</v>
      </c>
      <c r="K50" s="9">
        <v>-138</v>
      </c>
      <c r="L50" s="9">
        <v>-1032</v>
      </c>
      <c r="M50" s="260">
        <v>-1032</v>
      </c>
    </row>
    <row r="51" spans="1:13">
      <c r="A51" s="40" t="s">
        <v>43</v>
      </c>
      <c r="E51" s="51" t="s">
        <v>145</v>
      </c>
      <c r="F51" s="10"/>
      <c r="G51" s="10"/>
      <c r="H51" s="10"/>
      <c r="I51" s="10"/>
      <c r="J51" s="10"/>
      <c r="K51" s="10"/>
      <c r="L51" s="10"/>
      <c r="M51" s="263"/>
    </row>
    <row r="52" spans="1:13">
      <c r="A52" s="40" t="s">
        <v>45</v>
      </c>
      <c r="E52" s="55"/>
      <c r="F52" s="55"/>
      <c r="G52" s="9"/>
      <c r="H52" s="9"/>
      <c r="I52" s="9"/>
      <c r="J52" s="9"/>
      <c r="K52" s="9"/>
      <c r="L52" s="9"/>
      <c r="M52" s="260"/>
    </row>
    <row r="53" spans="1:13">
      <c r="A53" s="40" t="s">
        <v>42</v>
      </c>
      <c r="E53" s="146" t="s">
        <v>162</v>
      </c>
      <c r="F53" s="88"/>
      <c r="G53" s="1"/>
      <c r="H53" s="1"/>
      <c r="I53" s="1"/>
      <c r="J53" s="1"/>
      <c r="K53" s="1"/>
      <c r="L53" s="1"/>
      <c r="M53" s="257"/>
    </row>
    <row r="54" spans="1:13">
      <c r="A54" s="40" t="s">
        <v>43</v>
      </c>
      <c r="E54" s="149" t="s">
        <v>10</v>
      </c>
      <c r="F54" s="9">
        <v>103848</v>
      </c>
      <c r="G54" s="9">
        <v>104732</v>
      </c>
      <c r="H54" s="9">
        <v>104792</v>
      </c>
      <c r="I54" s="9">
        <f>+I44</f>
        <v>109132</v>
      </c>
      <c r="J54" s="9">
        <v>106326</v>
      </c>
      <c r="K54" s="9">
        <v>101598</v>
      </c>
      <c r="L54" s="9">
        <v>109994</v>
      </c>
      <c r="M54" s="260">
        <v>109994</v>
      </c>
    </row>
    <row r="55" spans="1:13">
      <c r="A55" s="40" t="s">
        <v>43</v>
      </c>
      <c r="E55" s="51" t="s">
        <v>17</v>
      </c>
      <c r="F55" s="9">
        <v>4033</v>
      </c>
      <c r="G55" s="9">
        <v>4475</v>
      </c>
      <c r="H55" s="9">
        <v>1188</v>
      </c>
      <c r="I55" s="9">
        <f>+I45+I50</f>
        <v>3761</v>
      </c>
      <c r="J55" s="9">
        <v>5430</v>
      </c>
      <c r="K55" s="9">
        <v>3017</v>
      </c>
      <c r="L55" s="9">
        <v>4150</v>
      </c>
      <c r="M55" s="260">
        <v>4000</v>
      </c>
    </row>
    <row r="56" spans="1:13">
      <c r="A56" s="40" t="s">
        <v>43</v>
      </c>
      <c r="E56" s="51" t="s">
        <v>145</v>
      </c>
      <c r="F56" s="10">
        <v>3.8835605885524997</v>
      </c>
      <c r="G56" s="10">
        <v>4.2728106022992023</v>
      </c>
      <c r="H56" s="10">
        <v>1.1336743262844493</v>
      </c>
      <c r="I56" s="10">
        <f>+I55/I54*100</f>
        <v>3.4462852325624018</v>
      </c>
      <c r="J56" s="10">
        <v>5.1069352745330399</v>
      </c>
      <c r="K56" s="10">
        <v>2.9695466446189887</v>
      </c>
      <c r="L56" s="10">
        <v>3.7729330690764948</v>
      </c>
      <c r="M56" s="263">
        <v>3.6</v>
      </c>
    </row>
    <row r="57" spans="1:13">
      <c r="A57" s="209" t="s">
        <v>45</v>
      </c>
    </row>
    <row r="58" spans="1:13">
      <c r="A58" s="40" t="s">
        <v>85</v>
      </c>
      <c r="E58" s="40" t="s">
        <v>498</v>
      </c>
    </row>
    <row r="59" spans="1:13" s="220" customFormat="1">
      <c r="A59" s="220" t="s">
        <v>85</v>
      </c>
      <c r="E59" s="220" t="s">
        <v>550</v>
      </c>
    </row>
    <row r="61" spans="1:13">
      <c r="I61" s="44"/>
    </row>
  </sheetData>
  <phoneticPr fontId="0" type="noConversion"/>
  <pageMargins left="0.75" right="0.75" top="1" bottom="1" header="0.5" footer="0.5"/>
  <pageSetup paperSize="8" scale="62" fitToWidth="2" fitToHeight="2" orientation="portrait"/>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16"/>
  <sheetViews>
    <sheetView topLeftCell="E1" workbookViewId="0">
      <selection sqref="A1:D1048576"/>
    </sheetView>
  </sheetViews>
  <sheetFormatPr baseColWidth="10" defaultColWidth="8.83203125" defaultRowHeight="12" x14ac:dyDescent="0"/>
  <cols>
    <col min="1" max="1" width="19.5" style="103" hidden="1" customWidth="1"/>
    <col min="2" max="2" width="12.1640625" style="103" hidden="1" customWidth="1"/>
    <col min="3" max="3" width="11.1640625" style="103" hidden="1" customWidth="1"/>
    <col min="4" max="4" width="27.5" style="103" hidden="1" customWidth="1"/>
    <col min="5" max="5" width="30.83203125"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c r="F3" s="40"/>
      <c r="G3" s="40"/>
      <c r="H3" s="40"/>
    </row>
    <row r="4" spans="1:13">
      <c r="A4" s="40" t="s">
        <v>41</v>
      </c>
      <c r="B4" s="115" t="s">
        <v>182</v>
      </c>
      <c r="C4" s="40"/>
      <c r="D4" s="146" t="s">
        <v>541</v>
      </c>
      <c r="E4" s="146" t="s">
        <v>541</v>
      </c>
      <c r="F4" s="34"/>
      <c r="G4" s="40"/>
      <c r="H4" s="40"/>
    </row>
    <row r="5" spans="1:13">
      <c r="A5" s="40"/>
      <c r="B5" s="115" t="s">
        <v>184</v>
      </c>
      <c r="C5" s="122" t="s">
        <v>339</v>
      </c>
      <c r="D5" s="40"/>
      <c r="E5" s="146"/>
      <c r="F5" s="34"/>
      <c r="G5" s="40"/>
      <c r="H5" s="40"/>
      <c r="M5" s="272" t="s">
        <v>619</v>
      </c>
    </row>
    <row r="6" spans="1:13">
      <c r="A6" s="42" t="s">
        <v>42</v>
      </c>
      <c r="B6" s="137" t="s">
        <v>183</v>
      </c>
      <c r="C6" s="122" t="s">
        <v>339</v>
      </c>
      <c r="D6" s="122"/>
      <c r="E6" s="198" t="s">
        <v>323</v>
      </c>
      <c r="F6" s="199" t="s">
        <v>551</v>
      </c>
      <c r="G6" s="199" t="s">
        <v>552</v>
      </c>
      <c r="H6" s="199" t="s">
        <v>553</v>
      </c>
      <c r="I6" s="199" t="s">
        <v>530</v>
      </c>
      <c r="J6" s="199">
        <v>2010</v>
      </c>
      <c r="K6" s="199">
        <v>2011</v>
      </c>
      <c r="L6" s="199">
        <v>2012</v>
      </c>
      <c r="M6" s="267">
        <v>2012</v>
      </c>
    </row>
    <row r="7" spans="1:13">
      <c r="A7" s="40" t="s">
        <v>43</v>
      </c>
      <c r="B7" s="40"/>
      <c r="C7" s="40"/>
      <c r="D7" s="40"/>
      <c r="E7" s="40" t="s">
        <v>37</v>
      </c>
      <c r="F7" s="40"/>
      <c r="G7" s="40"/>
      <c r="H7" s="40"/>
      <c r="I7" s="40"/>
      <c r="J7" s="40"/>
      <c r="K7" s="40"/>
      <c r="L7" s="40"/>
      <c r="M7" s="259"/>
    </row>
    <row r="8" spans="1:13">
      <c r="A8" s="40" t="s">
        <v>43</v>
      </c>
      <c r="B8" s="40" t="s">
        <v>341</v>
      </c>
      <c r="C8" s="40"/>
      <c r="D8" s="40"/>
      <c r="E8" s="51" t="s">
        <v>273</v>
      </c>
      <c r="F8" s="9">
        <v>42965</v>
      </c>
      <c r="G8" s="9">
        <v>44015</v>
      </c>
      <c r="H8" s="9">
        <v>42952</v>
      </c>
      <c r="I8" s="9">
        <v>40500</v>
      </c>
      <c r="J8" s="9">
        <v>36596</v>
      </c>
      <c r="K8" s="9">
        <v>34029</v>
      </c>
      <c r="L8" s="9">
        <v>34278</v>
      </c>
      <c r="M8" s="260">
        <v>34278</v>
      </c>
    </row>
    <row r="9" spans="1:13">
      <c r="A9" s="40" t="s">
        <v>43</v>
      </c>
      <c r="B9" s="40" t="s">
        <v>46</v>
      </c>
      <c r="C9" s="40"/>
      <c r="D9" s="40"/>
      <c r="E9" s="51" t="s">
        <v>276</v>
      </c>
      <c r="F9" s="9">
        <v>2575</v>
      </c>
      <c r="G9" s="9">
        <v>1861</v>
      </c>
      <c r="H9" s="9">
        <v>-303</v>
      </c>
      <c r="I9" s="9">
        <v>1912</v>
      </c>
      <c r="J9" s="9">
        <v>2297</v>
      </c>
      <c r="K9" s="9">
        <v>709</v>
      </c>
      <c r="L9" s="9">
        <v>1142</v>
      </c>
      <c r="M9" s="260">
        <v>1105</v>
      </c>
    </row>
    <row r="10" spans="1:13">
      <c r="A10" s="40" t="s">
        <v>43</v>
      </c>
      <c r="B10" s="40" t="s">
        <v>46</v>
      </c>
      <c r="C10" s="40" t="s">
        <v>393</v>
      </c>
      <c r="D10" s="40"/>
      <c r="E10" s="51" t="s">
        <v>435</v>
      </c>
      <c r="F10" s="10">
        <v>5.9932503200279301</v>
      </c>
      <c r="G10" s="10">
        <v>4.2281040554356473</v>
      </c>
      <c r="H10" s="10">
        <v>-0.70543862916744271</v>
      </c>
      <c r="I10" s="10">
        <v>4.7209876543209877</v>
      </c>
      <c r="J10" s="10">
        <v>6.3</v>
      </c>
      <c r="K10" s="10">
        <v>2.0835170002057071</v>
      </c>
      <c r="L10" s="10">
        <v>3.3315829394947198</v>
      </c>
      <c r="M10" s="263">
        <v>3.2</v>
      </c>
    </row>
    <row r="11" spans="1:13">
      <c r="A11" s="40" t="s">
        <v>43</v>
      </c>
      <c r="B11" s="40" t="s">
        <v>46</v>
      </c>
      <c r="C11" s="40"/>
      <c r="D11" s="40"/>
      <c r="E11" s="51" t="s">
        <v>287</v>
      </c>
      <c r="F11" s="9"/>
      <c r="G11" s="9"/>
      <c r="H11" s="9"/>
      <c r="I11" s="9"/>
      <c r="J11" s="9">
        <v>6813</v>
      </c>
      <c r="K11" s="9">
        <v>9450</v>
      </c>
      <c r="L11" s="9">
        <v>8408</v>
      </c>
      <c r="M11" s="260">
        <v>8733</v>
      </c>
    </row>
    <row r="12" spans="1:13">
      <c r="A12" s="40" t="s">
        <v>43</v>
      </c>
      <c r="B12" s="40" t="s">
        <v>46</v>
      </c>
      <c r="C12" s="40" t="s">
        <v>393</v>
      </c>
      <c r="D12" s="40"/>
      <c r="E12" s="51" t="s">
        <v>147</v>
      </c>
      <c r="F12" s="10"/>
      <c r="G12" s="10"/>
      <c r="H12" s="10"/>
      <c r="I12" s="10"/>
      <c r="J12" s="10">
        <v>31.4</v>
      </c>
      <c r="K12" s="10">
        <v>8.1</v>
      </c>
      <c r="L12" s="10">
        <v>12.72423398328691</v>
      </c>
      <c r="M12" s="263">
        <v>11.6</v>
      </c>
    </row>
    <row r="13" spans="1:13">
      <c r="A13" s="40" t="s">
        <v>43</v>
      </c>
      <c r="B13" s="40" t="s">
        <v>46</v>
      </c>
      <c r="C13" s="40"/>
      <c r="D13" s="40"/>
      <c r="E13" s="51" t="s">
        <v>392</v>
      </c>
      <c r="F13" s="9"/>
      <c r="G13" s="9"/>
      <c r="H13" s="9"/>
      <c r="I13" s="9"/>
      <c r="J13" s="9">
        <v>1409</v>
      </c>
      <c r="K13" s="9">
        <v>1199</v>
      </c>
      <c r="L13" s="9">
        <v>1011</v>
      </c>
      <c r="M13" s="260">
        <v>1011</v>
      </c>
    </row>
    <row r="14" spans="1:13">
      <c r="A14" s="40" t="s">
        <v>43</v>
      </c>
      <c r="B14" s="40" t="s">
        <v>46</v>
      </c>
      <c r="C14" s="40" t="s">
        <v>393</v>
      </c>
      <c r="D14" s="40"/>
      <c r="E14" s="51" t="s">
        <v>150</v>
      </c>
      <c r="F14" s="9"/>
      <c r="G14" s="9"/>
      <c r="H14" s="9"/>
      <c r="I14" s="9"/>
      <c r="J14" s="9">
        <v>19245</v>
      </c>
      <c r="K14" s="9">
        <v>20847</v>
      </c>
      <c r="L14" s="9">
        <v>24479</v>
      </c>
      <c r="M14" s="260">
        <v>24479</v>
      </c>
    </row>
    <row r="15" spans="1:13">
      <c r="A15" s="209" t="s">
        <v>45</v>
      </c>
      <c r="M15" s="247"/>
    </row>
    <row r="16" spans="1:13">
      <c r="A16" s="209" t="s">
        <v>85</v>
      </c>
      <c r="E16" s="103" t="s">
        <v>531</v>
      </c>
      <c r="M16" s="247"/>
    </row>
  </sheetData>
  <phoneticPr fontId="0" type="noConversion"/>
  <pageMargins left="0.75" right="0.75" top="1" bottom="1" header="0.5" footer="0.5"/>
  <pageSetup paperSize="9" scale="75"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16"/>
  <sheetViews>
    <sheetView topLeftCell="E1" workbookViewId="0">
      <selection activeCell="G22" sqref="G22"/>
    </sheetView>
  </sheetViews>
  <sheetFormatPr baseColWidth="10" defaultColWidth="8.83203125" defaultRowHeight="12" x14ac:dyDescent="0"/>
  <cols>
    <col min="1" max="1" width="27.83203125" style="103" customWidth="1"/>
    <col min="2" max="2" width="12.1640625" style="103" customWidth="1"/>
    <col min="3" max="3" width="11.1640625" style="103" customWidth="1"/>
    <col min="4" max="4" width="27.5" style="103" hidden="1" customWidth="1"/>
    <col min="5" max="5" width="39"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C4" s="40"/>
      <c r="D4" s="146" t="s">
        <v>543</v>
      </c>
      <c r="E4" s="146" t="s">
        <v>543</v>
      </c>
    </row>
    <row r="5" spans="1:13">
      <c r="A5" s="55"/>
      <c r="B5" s="115" t="s">
        <v>184</v>
      </c>
      <c r="C5" s="122" t="s">
        <v>339</v>
      </c>
      <c r="D5" s="55"/>
      <c r="E5" s="146"/>
      <c r="F5" s="80"/>
      <c r="G5" s="80"/>
      <c r="H5" s="80"/>
      <c r="M5" s="272" t="s">
        <v>619</v>
      </c>
    </row>
    <row r="6" spans="1:13">
      <c r="A6" s="42" t="s">
        <v>42</v>
      </c>
      <c r="B6" s="137" t="s">
        <v>183</v>
      </c>
      <c r="C6" s="122" t="s">
        <v>339</v>
      </c>
      <c r="D6" s="122"/>
      <c r="E6" s="198" t="s">
        <v>323</v>
      </c>
      <c r="F6" s="199" t="s">
        <v>551</v>
      </c>
      <c r="G6" s="199" t="s">
        <v>552</v>
      </c>
      <c r="H6" s="199" t="s">
        <v>553</v>
      </c>
      <c r="I6" s="199" t="s">
        <v>530</v>
      </c>
      <c r="J6" s="199">
        <v>2010</v>
      </c>
      <c r="K6" s="199">
        <v>2011</v>
      </c>
      <c r="L6" s="199">
        <v>2012</v>
      </c>
      <c r="M6" s="267">
        <v>2012</v>
      </c>
    </row>
    <row r="7" spans="1:13">
      <c r="A7" s="40" t="s">
        <v>43</v>
      </c>
      <c r="B7" s="40"/>
      <c r="C7" s="40"/>
      <c r="D7" s="40"/>
      <c r="E7" s="40" t="s">
        <v>37</v>
      </c>
      <c r="I7" s="40"/>
      <c r="J7" s="40"/>
      <c r="K7" s="40"/>
      <c r="L7" s="40"/>
      <c r="M7" s="259"/>
    </row>
    <row r="8" spans="1:13">
      <c r="A8" s="40" t="s">
        <v>43</v>
      </c>
      <c r="B8" s="40" t="s">
        <v>341</v>
      </c>
      <c r="C8" s="40"/>
      <c r="D8" s="40"/>
      <c r="E8" s="51" t="s">
        <v>273</v>
      </c>
      <c r="F8" s="9">
        <v>32694</v>
      </c>
      <c r="G8" s="9">
        <v>30412</v>
      </c>
      <c r="H8" s="9">
        <v>29836</v>
      </c>
      <c r="I8" s="9">
        <v>32694</v>
      </c>
      <c r="J8" s="9">
        <v>30969</v>
      </c>
      <c r="K8" s="9">
        <v>27665</v>
      </c>
      <c r="L8" s="9">
        <v>30684</v>
      </c>
      <c r="M8" s="260">
        <v>30684</v>
      </c>
    </row>
    <row r="9" spans="1:13">
      <c r="A9" s="40" t="s">
        <v>43</v>
      </c>
      <c r="B9" s="40" t="s">
        <v>46</v>
      </c>
      <c r="C9" s="40"/>
      <c r="D9" s="40"/>
      <c r="E9" s="51" t="s">
        <v>276</v>
      </c>
      <c r="F9" s="9">
        <v>1283</v>
      </c>
      <c r="G9" s="9">
        <v>1489</v>
      </c>
      <c r="H9" s="9">
        <v>85</v>
      </c>
      <c r="I9" s="9">
        <v>1299</v>
      </c>
      <c r="J9" s="9">
        <v>1442</v>
      </c>
      <c r="K9" s="9">
        <v>250</v>
      </c>
      <c r="L9" s="9">
        <v>1561</v>
      </c>
      <c r="M9" s="260">
        <v>1452</v>
      </c>
    </row>
    <row r="10" spans="1:13">
      <c r="A10" s="40" t="s">
        <v>43</v>
      </c>
      <c r="B10" s="40" t="s">
        <v>46</v>
      </c>
      <c r="C10" s="40" t="s">
        <v>393</v>
      </c>
      <c r="D10" s="40"/>
      <c r="E10" s="51" t="s">
        <v>435</v>
      </c>
      <c r="F10" s="10">
        <v>3.9242674496849572</v>
      </c>
      <c r="G10" s="10">
        <v>4.8960936472445082</v>
      </c>
      <c r="H10" s="10">
        <v>0.28489073602359566</v>
      </c>
      <c r="I10" s="10">
        <v>3.9732060928610755</v>
      </c>
      <c r="J10" s="10">
        <v>4.7</v>
      </c>
      <c r="K10" s="10">
        <v>0.90366889571660935</v>
      </c>
      <c r="L10" s="10">
        <v>5.0873419371659496</v>
      </c>
      <c r="M10" s="263">
        <v>4.7</v>
      </c>
    </row>
    <row r="11" spans="1:13">
      <c r="A11" s="40" t="s">
        <v>43</v>
      </c>
      <c r="B11" s="40" t="s">
        <v>46</v>
      </c>
      <c r="C11" s="40"/>
      <c r="D11" s="40"/>
      <c r="E11" s="51" t="s">
        <v>287</v>
      </c>
      <c r="F11" s="9"/>
      <c r="G11" s="9"/>
      <c r="H11" s="9"/>
      <c r="I11" s="9"/>
      <c r="J11" s="9">
        <v>7012</v>
      </c>
      <c r="K11" s="9">
        <v>5316</v>
      </c>
      <c r="L11" s="9">
        <v>5732</v>
      </c>
      <c r="M11" s="260">
        <v>4813</v>
      </c>
    </row>
    <row r="12" spans="1:13">
      <c r="A12" s="40" t="s">
        <v>43</v>
      </c>
      <c r="B12" s="40" t="s">
        <v>46</v>
      </c>
      <c r="C12" s="40" t="s">
        <v>393</v>
      </c>
      <c r="D12" s="40"/>
      <c r="E12" s="51" t="s">
        <v>147</v>
      </c>
      <c r="F12" s="10"/>
      <c r="G12" s="10"/>
      <c r="H12" s="10"/>
      <c r="I12" s="10"/>
      <c r="J12" s="10">
        <v>21.8</v>
      </c>
      <c r="K12" s="10">
        <v>4.8</v>
      </c>
      <c r="L12" s="10">
        <v>29.3</v>
      </c>
      <c r="M12" s="263">
        <v>33.200000000000003</v>
      </c>
    </row>
    <row r="13" spans="1:13">
      <c r="A13" s="40" t="s">
        <v>43</v>
      </c>
      <c r="B13" s="40" t="s">
        <v>46</v>
      </c>
      <c r="C13" s="40"/>
      <c r="D13" s="40"/>
      <c r="E13" s="51" t="s">
        <v>392</v>
      </c>
      <c r="F13" s="9"/>
      <c r="G13" s="9"/>
      <c r="H13" s="9"/>
      <c r="I13" s="9"/>
      <c r="J13" s="9">
        <v>692</v>
      </c>
      <c r="K13" s="9">
        <v>700</v>
      </c>
      <c r="L13" s="9">
        <v>1771</v>
      </c>
      <c r="M13" s="260">
        <v>1771</v>
      </c>
    </row>
    <row r="14" spans="1:13">
      <c r="A14" s="40" t="s">
        <v>43</v>
      </c>
      <c r="B14" s="40" t="s">
        <v>46</v>
      </c>
      <c r="C14" s="40" t="s">
        <v>393</v>
      </c>
      <c r="D14" s="40"/>
      <c r="E14" s="51" t="s">
        <v>150</v>
      </c>
      <c r="F14" s="9"/>
      <c r="G14" s="9"/>
      <c r="H14" s="9"/>
      <c r="I14" s="9"/>
      <c r="J14" s="9">
        <v>11727</v>
      </c>
      <c r="K14" s="9">
        <v>11174</v>
      </c>
      <c r="L14" s="9">
        <v>11319</v>
      </c>
      <c r="M14" s="260">
        <v>11319</v>
      </c>
    </row>
    <row r="15" spans="1:13">
      <c r="A15" s="209" t="s">
        <v>496</v>
      </c>
      <c r="B15" s="40"/>
      <c r="C15" s="40"/>
      <c r="D15" s="40"/>
      <c r="E15" s="51"/>
      <c r="F15" s="9"/>
      <c r="G15" s="9"/>
      <c r="H15" s="9"/>
      <c r="I15" s="9"/>
      <c r="J15" s="9"/>
      <c r="K15" s="9"/>
      <c r="M15" s="247"/>
    </row>
    <row r="16" spans="1:13">
      <c r="A16" s="209" t="s">
        <v>85</v>
      </c>
      <c r="E16" s="103" t="s">
        <v>531</v>
      </c>
      <c r="F16" s="9"/>
      <c r="G16" s="9"/>
      <c r="H16" s="9"/>
      <c r="I16" s="9"/>
      <c r="J16" s="9"/>
      <c r="M16" s="247"/>
    </row>
  </sheetData>
  <phoneticPr fontId="0" type="noConversion"/>
  <pageMargins left="0.75" right="0.75" top="1" bottom="1" header="0.5" footer="0.5"/>
  <pageSetup paperSize="9" scale="69"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M16"/>
  <sheetViews>
    <sheetView topLeftCell="E1" workbookViewId="0">
      <selection sqref="A1:D1048576"/>
    </sheetView>
  </sheetViews>
  <sheetFormatPr baseColWidth="10" defaultColWidth="8.83203125" defaultRowHeight="12" x14ac:dyDescent="0"/>
  <cols>
    <col min="1" max="1" width="27.5" style="103" hidden="1" customWidth="1"/>
    <col min="2" max="2" width="12.1640625" style="103" hidden="1" customWidth="1"/>
    <col min="3" max="3" width="11.1640625" style="103" hidden="1" customWidth="1"/>
    <col min="4" max="4" width="27.5" style="103" hidden="1" customWidth="1"/>
    <col min="5" max="5" width="30.83203125"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C4" s="40"/>
      <c r="D4" s="146" t="s">
        <v>545</v>
      </c>
      <c r="E4" s="146" t="s">
        <v>545</v>
      </c>
    </row>
    <row r="5" spans="1:13">
      <c r="A5" s="40"/>
      <c r="B5" s="115" t="s">
        <v>184</v>
      </c>
      <c r="C5" s="122" t="s">
        <v>339</v>
      </c>
      <c r="D5" s="40"/>
      <c r="E5" s="146"/>
      <c r="M5" s="272" t="s">
        <v>619</v>
      </c>
    </row>
    <row r="6" spans="1:13">
      <c r="A6" s="42" t="s">
        <v>42</v>
      </c>
      <c r="B6" s="137" t="s">
        <v>183</v>
      </c>
      <c r="C6" s="122" t="s">
        <v>339</v>
      </c>
      <c r="D6" s="122"/>
      <c r="E6" s="198" t="s">
        <v>323</v>
      </c>
      <c r="F6" s="199" t="s">
        <v>551</v>
      </c>
      <c r="G6" s="199" t="s">
        <v>552</v>
      </c>
      <c r="H6" s="199" t="s">
        <v>553</v>
      </c>
      <c r="I6" s="199" t="s">
        <v>530</v>
      </c>
      <c r="J6" s="199">
        <v>2010</v>
      </c>
      <c r="K6" s="199">
        <v>2011</v>
      </c>
      <c r="L6" s="199">
        <v>2012</v>
      </c>
      <c r="M6" s="267">
        <v>2012</v>
      </c>
    </row>
    <row r="7" spans="1:13">
      <c r="A7" s="40" t="s">
        <v>43</v>
      </c>
      <c r="B7" s="40"/>
      <c r="C7" s="40"/>
      <c r="D7" s="40"/>
      <c r="E7" s="40" t="s">
        <v>37</v>
      </c>
      <c r="I7" s="40"/>
      <c r="J7" s="40"/>
      <c r="K7" s="40"/>
      <c r="L7" s="40"/>
      <c r="M7" s="248"/>
    </row>
    <row r="8" spans="1:13">
      <c r="A8" s="40" t="s">
        <v>43</v>
      </c>
      <c r="B8" s="40" t="s">
        <v>341</v>
      </c>
      <c r="C8" s="40"/>
      <c r="D8" s="40"/>
      <c r="E8" s="51" t="s">
        <v>273</v>
      </c>
      <c r="F8" s="9">
        <v>7357</v>
      </c>
      <c r="G8" s="9">
        <v>8794</v>
      </c>
      <c r="H8" s="9">
        <v>10485</v>
      </c>
      <c r="I8" s="9">
        <v>13302</v>
      </c>
      <c r="J8" s="9">
        <v>16260</v>
      </c>
      <c r="K8" s="9">
        <v>17810</v>
      </c>
      <c r="L8" s="9">
        <v>22044</v>
      </c>
      <c r="M8" s="260">
        <v>22044</v>
      </c>
    </row>
    <row r="9" spans="1:13">
      <c r="A9" s="40" t="s">
        <v>43</v>
      </c>
      <c r="B9" s="40" t="s">
        <v>46</v>
      </c>
      <c r="C9" s="40"/>
      <c r="D9" s="40"/>
      <c r="E9" s="51" t="s">
        <v>276</v>
      </c>
      <c r="F9" s="9">
        <v>291</v>
      </c>
      <c r="G9" s="9">
        <v>462</v>
      </c>
      <c r="H9" s="9">
        <v>645</v>
      </c>
      <c r="I9" s="9">
        <v>809</v>
      </c>
      <c r="J9" s="9">
        <v>952</v>
      </c>
      <c r="K9" s="9">
        <v>820</v>
      </c>
      <c r="L9" s="9">
        <v>1590</v>
      </c>
      <c r="M9" s="260">
        <v>1590</v>
      </c>
    </row>
    <row r="10" spans="1:13">
      <c r="A10" s="40" t="s">
        <v>43</v>
      </c>
      <c r="B10" s="40" t="s">
        <v>46</v>
      </c>
      <c r="C10" s="40" t="s">
        <v>393</v>
      </c>
      <c r="D10" s="40"/>
      <c r="E10" s="51" t="s">
        <v>435</v>
      </c>
      <c r="F10" s="10">
        <v>3.9554166100312629</v>
      </c>
      <c r="G10" s="10">
        <v>5.2535819877188992</v>
      </c>
      <c r="H10" s="10">
        <v>6.1516452074391994</v>
      </c>
      <c r="I10" s="10">
        <v>6.081792211697489</v>
      </c>
      <c r="J10" s="10">
        <v>5.9</v>
      </c>
      <c r="K10" s="10">
        <v>4.6041549691184729</v>
      </c>
      <c r="L10" s="10">
        <v>7.2128470332063142</v>
      </c>
      <c r="M10" s="263">
        <v>7.2128470332063142</v>
      </c>
    </row>
    <row r="11" spans="1:13">
      <c r="A11" s="40" t="s">
        <v>43</v>
      </c>
      <c r="B11" s="40" t="s">
        <v>46</v>
      </c>
      <c r="C11" s="40"/>
      <c r="D11" s="40"/>
      <c r="E11" s="51" t="s">
        <v>287</v>
      </c>
      <c r="F11" s="9"/>
      <c r="G11" s="9"/>
      <c r="H11" s="9"/>
      <c r="I11" s="9"/>
      <c r="J11" s="9">
        <v>3146</v>
      </c>
      <c r="K11" s="9">
        <v>7468</v>
      </c>
      <c r="L11" s="9">
        <v>6700</v>
      </c>
      <c r="M11" s="260">
        <v>6736</v>
      </c>
    </row>
    <row r="12" spans="1:13">
      <c r="A12" s="40" t="s">
        <v>43</v>
      </c>
      <c r="B12" s="40" t="s">
        <v>46</v>
      </c>
      <c r="C12" s="40" t="s">
        <v>393</v>
      </c>
      <c r="D12" s="40"/>
      <c r="E12" s="51" t="s">
        <v>147</v>
      </c>
      <c r="F12" s="10"/>
      <c r="G12" s="10"/>
      <c r="H12" s="10"/>
      <c r="I12" s="10"/>
      <c r="J12" s="10">
        <v>30.4</v>
      </c>
      <c r="K12" s="10">
        <v>21.2</v>
      </c>
      <c r="L12" s="10">
        <v>22.652799544094602</v>
      </c>
      <c r="M12" s="263">
        <v>22.5</v>
      </c>
    </row>
    <row r="13" spans="1:13">
      <c r="A13" s="40" t="s">
        <v>43</v>
      </c>
      <c r="B13" s="40" t="s">
        <v>46</v>
      </c>
      <c r="C13" s="40"/>
      <c r="D13" s="40"/>
      <c r="E13" s="51" t="s">
        <v>392</v>
      </c>
      <c r="F13" s="9"/>
      <c r="G13" s="9"/>
      <c r="H13" s="9"/>
      <c r="I13" s="9"/>
      <c r="J13" s="9">
        <v>650</v>
      </c>
      <c r="K13" s="9">
        <v>526</v>
      </c>
      <c r="L13" s="9">
        <v>488</v>
      </c>
      <c r="M13" s="260">
        <v>488</v>
      </c>
    </row>
    <row r="14" spans="1:13">
      <c r="A14" s="40" t="s">
        <v>43</v>
      </c>
      <c r="B14" s="40" t="s">
        <v>46</v>
      </c>
      <c r="C14" s="40" t="s">
        <v>393</v>
      </c>
      <c r="D14" s="40"/>
      <c r="E14" s="51" t="s">
        <v>150</v>
      </c>
      <c r="F14" s="9"/>
      <c r="G14" s="9"/>
      <c r="H14" s="9"/>
      <c r="I14" s="9"/>
      <c r="J14" s="9">
        <v>11246</v>
      </c>
      <c r="K14" s="9">
        <v>11537</v>
      </c>
      <c r="L14" s="9">
        <v>13812</v>
      </c>
      <c r="M14" s="260">
        <v>13812</v>
      </c>
    </row>
    <row r="15" spans="1:13">
      <c r="A15" s="209" t="s">
        <v>45</v>
      </c>
      <c r="B15" s="40"/>
      <c r="C15" s="40"/>
      <c r="D15" s="40"/>
      <c r="E15" s="51"/>
      <c r="F15" s="9"/>
      <c r="G15" s="9"/>
      <c r="H15" s="9"/>
      <c r="I15" s="9"/>
      <c r="J15" s="9"/>
      <c r="K15" s="9"/>
    </row>
    <row r="16" spans="1:13">
      <c r="A16" s="209" t="s">
        <v>85</v>
      </c>
      <c r="E16" s="103" t="s">
        <v>531</v>
      </c>
      <c r="F16" s="9"/>
      <c r="G16" s="9"/>
      <c r="H16" s="9"/>
      <c r="I16" s="9"/>
      <c r="J16" s="9"/>
    </row>
  </sheetData>
  <phoneticPr fontId="0" type="noConversion"/>
  <pageMargins left="0.75" right="0.75" top="1" bottom="1" header="0.5" footer="0.5"/>
  <pageSetup paperSize="9"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M16"/>
  <sheetViews>
    <sheetView topLeftCell="E1" workbookViewId="0">
      <selection sqref="A1:D1048576"/>
    </sheetView>
  </sheetViews>
  <sheetFormatPr baseColWidth="10" defaultColWidth="8.83203125" defaultRowHeight="12" x14ac:dyDescent="0"/>
  <cols>
    <col min="1" max="1" width="24.6640625" style="103" hidden="1" customWidth="1"/>
    <col min="2" max="2" width="12.1640625" style="103" hidden="1" customWidth="1"/>
    <col min="3" max="3" width="11.1640625" style="103" hidden="1" customWidth="1"/>
    <col min="4" max="4" width="27.5" style="103" hidden="1" customWidth="1"/>
    <col min="5" max="5" width="30.83203125"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C4" s="40"/>
      <c r="D4" s="146" t="s">
        <v>547</v>
      </c>
      <c r="E4" s="146" t="s">
        <v>547</v>
      </c>
    </row>
    <row r="5" spans="1:13">
      <c r="A5" s="55"/>
      <c r="B5" s="115" t="s">
        <v>184</v>
      </c>
      <c r="C5" s="122" t="s">
        <v>339</v>
      </c>
      <c r="D5" s="55"/>
      <c r="E5" s="146"/>
      <c r="F5" s="80"/>
      <c r="G5" s="80"/>
      <c r="H5" s="80"/>
      <c r="M5" s="272" t="s">
        <v>619</v>
      </c>
    </row>
    <row r="6" spans="1:13">
      <c r="A6" s="42" t="s">
        <v>42</v>
      </c>
      <c r="B6" s="137" t="s">
        <v>183</v>
      </c>
      <c r="C6" s="122" t="s">
        <v>339</v>
      </c>
      <c r="D6" s="122"/>
      <c r="E6" s="198" t="s">
        <v>323</v>
      </c>
      <c r="F6" s="199" t="s">
        <v>551</v>
      </c>
      <c r="G6" s="199" t="s">
        <v>552</v>
      </c>
      <c r="H6" s="199" t="s">
        <v>553</v>
      </c>
      <c r="I6" s="199" t="s">
        <v>530</v>
      </c>
      <c r="J6" s="199">
        <v>2010</v>
      </c>
      <c r="K6" s="199">
        <v>2011</v>
      </c>
      <c r="L6" s="199">
        <v>2012</v>
      </c>
      <c r="M6" s="267">
        <v>2012</v>
      </c>
    </row>
    <row r="7" spans="1:13">
      <c r="A7" s="40" t="s">
        <v>43</v>
      </c>
      <c r="B7" s="40"/>
      <c r="C7" s="40"/>
      <c r="D7" s="40"/>
      <c r="E7" s="40" t="s">
        <v>37</v>
      </c>
      <c r="I7" s="40"/>
      <c r="J7" s="40"/>
      <c r="K7" s="40"/>
      <c r="L7" s="40"/>
      <c r="M7" s="259"/>
    </row>
    <row r="8" spans="1:13">
      <c r="A8" s="40" t="s">
        <v>43</v>
      </c>
      <c r="B8" s="40" t="s">
        <v>341</v>
      </c>
      <c r="C8" s="40"/>
      <c r="D8" s="40"/>
      <c r="E8" s="51" t="s">
        <v>273</v>
      </c>
      <c r="F8" s="9">
        <v>5803</v>
      </c>
      <c r="G8" s="9">
        <v>6080</v>
      </c>
      <c r="H8" s="9">
        <v>6049</v>
      </c>
      <c r="I8" s="9">
        <v>7037</v>
      </c>
      <c r="J8" s="9">
        <v>7679</v>
      </c>
      <c r="K8" s="9">
        <v>7852</v>
      </c>
      <c r="L8" s="9">
        <v>8405</v>
      </c>
      <c r="M8" s="260">
        <v>8405</v>
      </c>
    </row>
    <row r="9" spans="1:13">
      <c r="A9" s="40" t="s">
        <v>43</v>
      </c>
      <c r="B9" s="40" t="s">
        <v>46</v>
      </c>
      <c r="C9" s="40"/>
      <c r="D9" s="40"/>
      <c r="E9" s="51" t="s">
        <v>276</v>
      </c>
      <c r="F9" s="9">
        <v>-69</v>
      </c>
      <c r="G9" s="9">
        <v>63</v>
      </c>
      <c r="H9" s="9">
        <v>93</v>
      </c>
      <c r="I9" s="9">
        <v>378</v>
      </c>
      <c r="J9" s="9">
        <v>793</v>
      </c>
      <c r="K9" s="9">
        <v>736</v>
      </c>
      <c r="L9" s="9">
        <v>746</v>
      </c>
      <c r="M9" s="260">
        <v>746</v>
      </c>
    </row>
    <row r="10" spans="1:13">
      <c r="A10" s="40" t="s">
        <v>43</v>
      </c>
      <c r="B10" s="40" t="s">
        <v>46</v>
      </c>
      <c r="C10" s="40" t="s">
        <v>393</v>
      </c>
      <c r="D10" s="40"/>
      <c r="E10" s="51" t="s">
        <v>435</v>
      </c>
      <c r="F10" s="10">
        <v>-1.1890401516457005</v>
      </c>
      <c r="G10" s="10">
        <v>1.0361842105263157</v>
      </c>
      <c r="H10" s="10">
        <v>1.5374442056538271</v>
      </c>
      <c r="I10" s="10">
        <v>5.3716072189853632</v>
      </c>
      <c r="J10" s="10">
        <v>10.3</v>
      </c>
      <c r="K10" s="10">
        <v>9.3734080489047376</v>
      </c>
      <c r="L10" s="10">
        <v>8.875669244497324</v>
      </c>
      <c r="M10" s="263">
        <v>8.875669244497324</v>
      </c>
    </row>
    <row r="11" spans="1:13">
      <c r="A11" s="40" t="s">
        <v>43</v>
      </c>
      <c r="B11" s="40" t="s">
        <v>46</v>
      </c>
      <c r="C11" s="40"/>
      <c r="D11" s="40"/>
      <c r="E11" s="51" t="s">
        <v>287</v>
      </c>
      <c r="F11" s="9"/>
      <c r="G11" s="9"/>
      <c r="H11" s="9"/>
      <c r="I11" s="9"/>
      <c r="J11" s="9">
        <v>2020</v>
      </c>
      <c r="K11" s="9">
        <v>2040</v>
      </c>
      <c r="L11" s="9">
        <v>2219</v>
      </c>
      <c r="M11" s="260">
        <v>2225</v>
      </c>
    </row>
    <row r="12" spans="1:13">
      <c r="A12" s="40" t="s">
        <v>43</v>
      </c>
      <c r="B12" s="40" t="s">
        <v>46</v>
      </c>
      <c r="C12" s="40" t="s">
        <v>393</v>
      </c>
      <c r="D12" s="40"/>
      <c r="E12" s="51" t="s">
        <v>147</v>
      </c>
      <c r="F12" s="10"/>
      <c r="G12" s="10"/>
      <c r="H12" s="10"/>
      <c r="I12" s="10"/>
      <c r="J12" s="10">
        <v>40.6</v>
      </c>
      <c r="K12" s="10">
        <v>37.5</v>
      </c>
      <c r="L12" s="10">
        <v>33.299999999999997</v>
      </c>
      <c r="M12" s="263">
        <v>33.299999999999997</v>
      </c>
    </row>
    <row r="13" spans="1:13">
      <c r="A13" s="40" t="s">
        <v>43</v>
      </c>
      <c r="B13" s="40" t="s">
        <v>46</v>
      </c>
      <c r="C13" s="40"/>
      <c r="D13" s="40"/>
      <c r="E13" s="51" t="s">
        <v>392</v>
      </c>
      <c r="F13" s="9"/>
      <c r="G13" s="9"/>
      <c r="H13" s="9"/>
      <c r="I13" s="9"/>
      <c r="J13" s="9">
        <v>198</v>
      </c>
      <c r="K13" s="9">
        <v>286</v>
      </c>
      <c r="L13" s="9">
        <v>411</v>
      </c>
      <c r="M13" s="260">
        <v>411</v>
      </c>
    </row>
    <row r="14" spans="1:13">
      <c r="A14" s="40" t="s">
        <v>43</v>
      </c>
      <c r="B14" s="40" t="s">
        <v>46</v>
      </c>
      <c r="C14" s="40" t="s">
        <v>393</v>
      </c>
      <c r="D14" s="40"/>
      <c r="E14" s="51" t="s">
        <v>150</v>
      </c>
      <c r="F14" s="9"/>
      <c r="G14" s="9"/>
      <c r="H14" s="9"/>
      <c r="I14" s="9"/>
      <c r="J14" s="9">
        <v>3165</v>
      </c>
      <c r="K14" s="9">
        <v>3296</v>
      </c>
      <c r="L14" s="9">
        <v>3313</v>
      </c>
      <c r="M14" s="260">
        <v>3313</v>
      </c>
    </row>
    <row r="15" spans="1:13">
      <c r="A15" s="209" t="s">
        <v>45</v>
      </c>
    </row>
    <row r="16" spans="1:13">
      <c r="A16" s="209" t="s">
        <v>85</v>
      </c>
      <c r="E16" s="103" t="s">
        <v>531</v>
      </c>
    </row>
  </sheetData>
  <phoneticPr fontId="0" type="noConversion"/>
  <pageMargins left="0.75" right="0.75" top="1" bottom="1" header="0.5" footer="0.5"/>
  <pageSetup paperSize="9" scale="73"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M14"/>
  <sheetViews>
    <sheetView topLeftCell="E4" workbookViewId="0">
      <selection activeCell="A4" sqref="A1:D1048576"/>
    </sheetView>
  </sheetViews>
  <sheetFormatPr baseColWidth="10" defaultColWidth="8.83203125" defaultRowHeight="12" x14ac:dyDescent="0"/>
  <cols>
    <col min="1" max="1" width="22.83203125" style="103" hidden="1" customWidth="1"/>
    <col min="2" max="2" width="12.1640625" style="103" hidden="1" customWidth="1"/>
    <col min="3" max="3" width="11.1640625" style="103" hidden="1" customWidth="1"/>
    <col min="4" max="4" width="27.5" style="103" hidden="1" customWidth="1"/>
    <col min="5" max="5" width="30.83203125"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C4" s="40"/>
      <c r="D4" s="146" t="s">
        <v>538</v>
      </c>
      <c r="E4" s="146" t="s">
        <v>538</v>
      </c>
    </row>
    <row r="5" spans="1:13">
      <c r="A5" s="40"/>
      <c r="B5" s="115" t="s">
        <v>184</v>
      </c>
      <c r="C5" s="122" t="s">
        <v>339</v>
      </c>
      <c r="D5" s="40"/>
      <c r="E5" s="146"/>
      <c r="M5" s="272" t="s">
        <v>619</v>
      </c>
    </row>
    <row r="6" spans="1:13">
      <c r="A6" s="42" t="s">
        <v>42</v>
      </c>
      <c r="B6" s="137" t="s">
        <v>183</v>
      </c>
      <c r="C6" s="122" t="s">
        <v>339</v>
      </c>
      <c r="D6" s="122"/>
      <c r="E6" s="198" t="s">
        <v>323</v>
      </c>
      <c r="F6" s="199">
        <v>2006</v>
      </c>
      <c r="G6" s="199">
        <v>2007</v>
      </c>
      <c r="H6" s="199">
        <v>2008</v>
      </c>
      <c r="I6" s="199">
        <v>2009</v>
      </c>
      <c r="J6" s="199">
        <v>2010</v>
      </c>
      <c r="K6" s="199">
        <v>2011</v>
      </c>
      <c r="L6" s="199">
        <v>2012</v>
      </c>
      <c r="M6" s="267">
        <v>2012</v>
      </c>
    </row>
    <row r="7" spans="1:13">
      <c r="A7" s="40" t="s">
        <v>43</v>
      </c>
      <c r="B7" s="40"/>
      <c r="C7" s="40"/>
      <c r="D7" s="40"/>
      <c r="E7" s="40" t="s">
        <v>37</v>
      </c>
      <c r="I7" s="40"/>
      <c r="J7" s="40"/>
      <c r="K7" s="40"/>
      <c r="L7" s="40"/>
      <c r="M7" s="259"/>
    </row>
    <row r="8" spans="1:13">
      <c r="A8" s="40" t="s">
        <v>43</v>
      </c>
      <c r="B8" s="40" t="s">
        <v>341</v>
      </c>
      <c r="C8" s="40"/>
      <c r="D8" s="40"/>
      <c r="E8" s="51" t="s">
        <v>273</v>
      </c>
      <c r="F8" s="9">
        <v>7987</v>
      </c>
      <c r="G8" s="9">
        <v>8309</v>
      </c>
      <c r="H8" s="9">
        <v>7987</v>
      </c>
      <c r="I8" s="9">
        <v>8464</v>
      </c>
      <c r="J8" s="9">
        <v>8422</v>
      </c>
      <c r="K8" s="9">
        <v>8359</v>
      </c>
      <c r="L8" s="9">
        <v>9011</v>
      </c>
      <c r="M8" s="260">
        <v>9011</v>
      </c>
    </row>
    <row r="9" spans="1:13">
      <c r="A9" s="40" t="s">
        <v>43</v>
      </c>
      <c r="B9" s="40" t="s">
        <v>46</v>
      </c>
      <c r="C9" s="40"/>
      <c r="D9" s="40"/>
      <c r="E9" s="51" t="s">
        <v>276</v>
      </c>
      <c r="F9" s="9">
        <v>562</v>
      </c>
      <c r="G9" s="9">
        <v>747</v>
      </c>
      <c r="H9" s="9">
        <v>764</v>
      </c>
      <c r="I9" s="9">
        <v>763</v>
      </c>
      <c r="J9" s="9">
        <v>802</v>
      </c>
      <c r="K9" s="9">
        <v>543</v>
      </c>
      <c r="L9" s="9">
        <v>473</v>
      </c>
      <c r="M9" s="260">
        <v>461</v>
      </c>
    </row>
    <row r="10" spans="1:13">
      <c r="A10" s="40" t="s">
        <v>43</v>
      </c>
      <c r="B10" s="40" t="s">
        <v>46</v>
      </c>
      <c r="C10" s="40" t="s">
        <v>393</v>
      </c>
      <c r="D10" s="40"/>
      <c r="E10" s="51" t="s">
        <v>435</v>
      </c>
      <c r="F10" s="10">
        <v>7.0364342055840741</v>
      </c>
      <c r="G10" s="10">
        <v>8.9902515344806844</v>
      </c>
      <c r="H10" s="10">
        <v>9.5655440090146477</v>
      </c>
      <c r="I10" s="10">
        <v>9.0146502835538751</v>
      </c>
      <c r="J10" s="10">
        <v>9.5</v>
      </c>
      <c r="K10" s="10">
        <v>6.4959923435817677</v>
      </c>
      <c r="L10" s="10">
        <v>5.2491399400732437</v>
      </c>
      <c r="M10" s="263">
        <v>5.0999999999999996</v>
      </c>
    </row>
    <row r="11" spans="1:13">
      <c r="A11" s="40" t="s">
        <v>43</v>
      </c>
      <c r="B11" s="40" t="s">
        <v>46</v>
      </c>
      <c r="C11" s="40"/>
      <c r="D11" s="40"/>
      <c r="E11" s="51" t="s">
        <v>287</v>
      </c>
      <c r="F11" s="9"/>
      <c r="G11" s="9"/>
      <c r="H11" s="9"/>
      <c r="I11" s="9"/>
      <c r="J11" s="9">
        <v>1723</v>
      </c>
      <c r="K11" s="9">
        <v>2210</v>
      </c>
      <c r="L11" s="9">
        <v>1519</v>
      </c>
      <c r="M11" s="260">
        <v>1555</v>
      </c>
    </row>
    <row r="12" spans="1:13">
      <c r="A12" s="40" t="s">
        <v>43</v>
      </c>
      <c r="B12" s="40" t="s">
        <v>46</v>
      </c>
      <c r="C12" s="40" t="s">
        <v>393</v>
      </c>
      <c r="D12" s="40"/>
      <c r="E12" s="51" t="s">
        <v>147</v>
      </c>
      <c r="F12" s="10"/>
      <c r="G12" s="10"/>
      <c r="H12" s="10"/>
      <c r="I12" s="10"/>
      <c r="J12" s="10">
        <v>48.3</v>
      </c>
      <c r="K12" s="10">
        <v>31.1</v>
      </c>
      <c r="L12" s="10">
        <v>24.712643678160919</v>
      </c>
      <c r="M12" s="263">
        <v>24.1</v>
      </c>
    </row>
    <row r="13" spans="1:13">
      <c r="A13" s="40" t="s">
        <v>43</v>
      </c>
      <c r="B13" s="40" t="s">
        <v>46</v>
      </c>
      <c r="C13" s="40"/>
      <c r="D13" s="40"/>
      <c r="E13" s="51" t="s">
        <v>392</v>
      </c>
      <c r="F13" s="9"/>
      <c r="G13" s="9"/>
      <c r="H13" s="9"/>
      <c r="I13" s="9"/>
      <c r="J13" s="9">
        <v>116</v>
      </c>
      <c r="K13" s="9">
        <v>118</v>
      </c>
      <c r="L13" s="9">
        <v>196</v>
      </c>
      <c r="M13" s="260">
        <v>196</v>
      </c>
    </row>
    <row r="14" spans="1:13">
      <c r="A14" s="40" t="s">
        <v>43</v>
      </c>
      <c r="B14" s="40" t="s">
        <v>46</v>
      </c>
      <c r="C14" s="40" t="s">
        <v>393</v>
      </c>
      <c r="D14" s="40"/>
      <c r="E14" s="51" t="s">
        <v>150</v>
      </c>
      <c r="F14" s="9"/>
      <c r="G14" s="9"/>
      <c r="H14" s="9"/>
      <c r="I14" s="9"/>
      <c r="J14" s="9">
        <v>2625</v>
      </c>
      <c r="K14" s="9">
        <v>2572</v>
      </c>
      <c r="L14" s="9">
        <v>2737</v>
      </c>
      <c r="M14" s="260">
        <v>2737</v>
      </c>
    </row>
  </sheetData>
  <phoneticPr fontId="0" type="noConversion"/>
  <pageMargins left="0.75" right="0.75" top="1" bottom="1" header="0.5" footer="0.5"/>
  <pageSetup paperSize="9" scale="74"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AC18"/>
  <sheetViews>
    <sheetView view="pageBreakPreview" zoomScale="70" zoomScaleSheetLayoutView="70" workbookViewId="0">
      <pane xSplit="5" ySplit="6" topLeftCell="V7" activePane="bottomRight" state="frozen"/>
      <selection pane="topRight"/>
      <selection pane="bottomLeft"/>
      <selection pane="bottomRight" activeCell="AC34" sqref="AC34:AC35"/>
    </sheetView>
  </sheetViews>
  <sheetFormatPr baseColWidth="10" defaultColWidth="8.83203125" defaultRowHeight="12" x14ac:dyDescent="0"/>
  <cols>
    <col min="1" max="1" width="61" style="40" hidden="1" customWidth="1"/>
    <col min="2" max="2" width="12.1640625" style="40" hidden="1" customWidth="1"/>
    <col min="3" max="3" width="11.1640625" style="40" hidden="1" customWidth="1"/>
    <col min="4" max="4" width="27.5" style="40" hidden="1" customWidth="1"/>
    <col min="5" max="5" width="30.83203125" style="40" customWidth="1"/>
    <col min="6" max="15" width="11" style="40" customWidth="1"/>
    <col min="16" max="17" width="8.83203125" style="40"/>
    <col min="18" max="18" width="10.5" style="40" bestFit="1" customWidth="1"/>
    <col min="19" max="21" width="11.1640625" style="40" bestFit="1" customWidth="1"/>
    <col min="22" max="25" width="8.83203125" style="40"/>
    <col min="26" max="26" width="9.33203125" style="40" bestFit="1" customWidth="1"/>
    <col min="27" max="27" width="8.83203125" style="40"/>
    <col min="28" max="28" width="9.6640625" style="40" bestFit="1" customWidth="1"/>
    <col min="29" max="29" width="10.6640625" style="40" customWidth="1"/>
    <col min="30" max="16384" width="8.83203125" style="40"/>
  </cols>
  <sheetData>
    <row r="1" spans="1:29" ht="17">
      <c r="A1" s="114">
        <f>+'Income_statement-Q'!A1</f>
        <v>41306</v>
      </c>
      <c r="B1" s="115" t="s">
        <v>175</v>
      </c>
      <c r="C1" s="116"/>
      <c r="D1" s="117" t="str">
        <f>Company</f>
        <v>AB Electrolux</v>
      </c>
      <c r="E1" s="117" t="str">
        <f>Company</f>
        <v>AB Electrolux</v>
      </c>
    </row>
    <row r="2" spans="1:29">
      <c r="A2" s="118"/>
      <c r="B2" s="115" t="s">
        <v>177</v>
      </c>
      <c r="C2" s="116"/>
      <c r="D2" s="119">
        <f>A1</f>
        <v>41306</v>
      </c>
      <c r="E2" s="120">
        <f>A1</f>
        <v>41306</v>
      </c>
    </row>
    <row r="3" spans="1:29">
      <c r="A3" s="118"/>
      <c r="B3" s="115" t="s">
        <v>178</v>
      </c>
      <c r="C3" s="116" t="s">
        <v>179</v>
      </c>
      <c r="D3" s="121" t="s">
        <v>180</v>
      </c>
      <c r="E3" s="121" t="s">
        <v>181</v>
      </c>
    </row>
    <row r="4" spans="1:29">
      <c r="A4" s="40" t="s">
        <v>41</v>
      </c>
      <c r="B4" s="115" t="s">
        <v>182</v>
      </c>
      <c r="D4" s="34" t="s">
        <v>449</v>
      </c>
      <c r="E4" s="34" t="s">
        <v>470</v>
      </c>
    </row>
    <row r="5" spans="1:29">
      <c r="B5" s="115" t="s">
        <v>184</v>
      </c>
      <c r="C5" s="116" t="s">
        <v>339</v>
      </c>
      <c r="D5" s="34"/>
      <c r="E5" s="34"/>
    </row>
    <row r="6" spans="1:29">
      <c r="A6" s="108" t="s">
        <v>42</v>
      </c>
      <c r="B6" s="115" t="s">
        <v>183</v>
      </c>
      <c r="C6" s="122" t="s">
        <v>339</v>
      </c>
      <c r="D6" s="116"/>
      <c r="E6" s="34" t="s">
        <v>38</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123" t="s">
        <v>570</v>
      </c>
      <c r="Y6" s="238" t="s">
        <v>574</v>
      </c>
      <c r="Z6" s="238" t="s">
        <v>585</v>
      </c>
      <c r="AA6" s="238" t="s">
        <v>591</v>
      </c>
      <c r="AB6" s="238" t="s">
        <v>596</v>
      </c>
      <c r="AC6" s="238" t="s">
        <v>600</v>
      </c>
    </row>
    <row r="7" spans="1:29">
      <c r="A7" s="40" t="s">
        <v>43</v>
      </c>
      <c r="E7" s="40" t="s">
        <v>174</v>
      </c>
    </row>
    <row r="8" spans="1:29">
      <c r="A8" s="40" t="s">
        <v>43</v>
      </c>
      <c r="B8" s="115"/>
      <c r="C8" s="115"/>
      <c r="E8" s="112" t="s">
        <v>171</v>
      </c>
      <c r="F8" s="15">
        <v>0</v>
      </c>
      <c r="G8" s="15">
        <v>0</v>
      </c>
      <c r="H8" s="15">
        <v>0</v>
      </c>
      <c r="I8" s="15">
        <v>0</v>
      </c>
      <c r="J8" s="15">
        <v>0</v>
      </c>
      <c r="K8" s="15">
        <v>0</v>
      </c>
      <c r="L8" s="15">
        <v>0</v>
      </c>
      <c r="M8" s="15">
        <v>0</v>
      </c>
      <c r="N8" s="15">
        <v>0</v>
      </c>
      <c r="O8" s="15">
        <v>0</v>
      </c>
      <c r="P8" s="15">
        <v>0</v>
      </c>
      <c r="Q8" s="15">
        <v>0</v>
      </c>
      <c r="R8" s="15">
        <v>0</v>
      </c>
      <c r="S8" s="15">
        <v>0</v>
      </c>
      <c r="T8" s="15">
        <v>0</v>
      </c>
      <c r="U8" s="15">
        <v>0</v>
      </c>
      <c r="V8" s="15">
        <v>0</v>
      </c>
      <c r="W8" s="15">
        <v>0</v>
      </c>
      <c r="X8" s="15">
        <v>0.7</v>
      </c>
      <c r="Y8" s="15">
        <v>5.7</v>
      </c>
      <c r="Z8" s="15">
        <v>5.8</v>
      </c>
      <c r="AA8" s="15">
        <v>5.6</v>
      </c>
      <c r="AB8" s="15">
        <v>5.0999999999999996</v>
      </c>
      <c r="AC8" s="15">
        <v>0</v>
      </c>
    </row>
    <row r="9" spans="1:29">
      <c r="A9" s="40" t="s">
        <v>43</v>
      </c>
      <c r="B9" s="115"/>
      <c r="C9" s="115"/>
      <c r="E9" s="140" t="s">
        <v>172</v>
      </c>
      <c r="F9" s="10">
        <v>-6</v>
      </c>
      <c r="G9" s="10">
        <v>-3</v>
      </c>
      <c r="H9" s="10">
        <v>-2.6</v>
      </c>
      <c r="I9" s="10">
        <v>-1.2</v>
      </c>
      <c r="J9" s="10">
        <v>-2.2999999999999998</v>
      </c>
      <c r="K9" s="10">
        <v>-3.2</v>
      </c>
      <c r="L9" s="10">
        <v>-1.7</v>
      </c>
      <c r="M9" s="10">
        <v>9.1999999999999993</v>
      </c>
      <c r="N9" s="10">
        <v>15.1</v>
      </c>
      <c r="O9" s="10">
        <v>15.8</v>
      </c>
      <c r="P9" s="10">
        <v>7.8123268435234738</v>
      </c>
      <c r="Q9" s="10">
        <v>-0.96299061507867301</v>
      </c>
      <c r="R9" s="10">
        <v>-6.7531876985049184</v>
      </c>
      <c r="S9" s="10">
        <v>-3.4</v>
      </c>
      <c r="T9" s="10">
        <v>-2.3746569142195026</v>
      </c>
      <c r="U9" s="10">
        <v>-3.9356370724791776</v>
      </c>
      <c r="V9" s="10">
        <v>-7.6520789400389928</v>
      </c>
      <c r="W9" s="10">
        <v>-9.999721723847534</v>
      </c>
      <c r="X9" s="10">
        <v>-4.7678036921674387</v>
      </c>
      <c r="Y9" s="10">
        <v>-2.7496443605748295</v>
      </c>
      <c r="Z9" s="10">
        <v>1.1000000000000001</v>
      </c>
      <c r="AA9" s="10">
        <v>5.8000000000000007</v>
      </c>
      <c r="AB9" s="10">
        <v>-3.7701754385964907</v>
      </c>
      <c r="AC9" s="10">
        <v>-4.6236208537488102</v>
      </c>
    </row>
    <row r="10" spans="1:29">
      <c r="A10" s="40" t="s">
        <v>43</v>
      </c>
      <c r="B10" s="115"/>
      <c r="C10" s="115"/>
      <c r="E10" s="112" t="s">
        <v>173</v>
      </c>
      <c r="F10" s="15">
        <v>7.5</v>
      </c>
      <c r="G10" s="15">
        <v>4.8</v>
      </c>
      <c r="H10" s="15">
        <v>3.7</v>
      </c>
      <c r="I10" s="15">
        <v>0.3</v>
      </c>
      <c r="J10" s="15">
        <v>-0.7</v>
      </c>
      <c r="K10" s="15">
        <v>2.4</v>
      </c>
      <c r="L10" s="15">
        <v>1.6</v>
      </c>
      <c r="M10" s="15">
        <v>-5.5</v>
      </c>
      <c r="N10" s="15">
        <v>-8.4</v>
      </c>
      <c r="O10" s="15">
        <v>-8.4</v>
      </c>
      <c r="P10" s="15">
        <v>-3</v>
      </c>
      <c r="Q10" s="15">
        <v>-0.6</v>
      </c>
      <c r="R10" s="15">
        <v>4.0999999999999996</v>
      </c>
      <c r="S10" s="15">
        <v>2.8</v>
      </c>
      <c r="T10" s="15">
        <v>-2.2999999999999998</v>
      </c>
      <c r="U10" s="15">
        <v>1.6</v>
      </c>
      <c r="V10" s="15">
        <v>0.9</v>
      </c>
      <c r="W10" s="15">
        <v>-1.6</v>
      </c>
      <c r="X10" s="15">
        <v>1.5</v>
      </c>
      <c r="Y10" s="15">
        <v>0</v>
      </c>
      <c r="Z10" s="15">
        <v>3.5</v>
      </c>
      <c r="AA10" s="15">
        <v>3.5939941183779975</v>
      </c>
      <c r="AB10" s="15">
        <v>4.5999999999999996</v>
      </c>
      <c r="AC10" s="15">
        <v>7.5</v>
      </c>
    </row>
    <row r="11" spans="1:29">
      <c r="A11" s="40" t="s">
        <v>44</v>
      </c>
      <c r="B11" s="55" t="s">
        <v>341</v>
      </c>
      <c r="C11" s="55"/>
      <c r="E11" s="135" t="s">
        <v>452</v>
      </c>
      <c r="F11" s="16">
        <v>1.5</v>
      </c>
      <c r="G11" s="16">
        <v>1.8</v>
      </c>
      <c r="H11" s="16">
        <v>1.1000000000000001</v>
      </c>
      <c r="I11" s="16">
        <v>-0.9</v>
      </c>
      <c r="J11" s="16">
        <v>-3</v>
      </c>
      <c r="K11" s="16">
        <v>-0.8</v>
      </c>
      <c r="L11" s="16">
        <v>-9.9999999999999867E-2</v>
      </c>
      <c r="M11" s="16">
        <v>3.7</v>
      </c>
      <c r="N11" s="16">
        <v>6.7</v>
      </c>
      <c r="O11" s="16">
        <v>7.4</v>
      </c>
      <c r="P11" s="16">
        <v>4.8123268435234738</v>
      </c>
      <c r="Q11" s="16">
        <v>-1.562990615078673</v>
      </c>
      <c r="R11" s="16">
        <v>-2.6531876985049192</v>
      </c>
      <c r="S11" s="16">
        <v>-0.62222545666254281</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2.8763791462511898</v>
      </c>
    </row>
    <row r="12" spans="1:29">
      <c r="A12" s="40" t="s">
        <v>45</v>
      </c>
      <c r="B12" s="115"/>
      <c r="C12" s="115"/>
      <c r="E12" s="112"/>
      <c r="F12" s="9"/>
      <c r="G12" s="9"/>
      <c r="H12" s="9"/>
      <c r="I12" s="9"/>
      <c r="J12" s="9"/>
      <c r="K12" s="9"/>
      <c r="L12" s="9"/>
      <c r="M12" s="9"/>
      <c r="N12" s="9"/>
      <c r="O12" s="9"/>
      <c r="P12" s="9"/>
      <c r="Q12" s="9"/>
      <c r="R12" s="9"/>
      <c r="S12" s="9"/>
      <c r="T12" s="9"/>
      <c r="U12" s="9"/>
    </row>
    <row r="13" spans="1:29">
      <c r="A13" s="40" t="s">
        <v>42</v>
      </c>
      <c r="E13" s="34" t="s">
        <v>39</v>
      </c>
      <c r="F13" s="123" t="s">
        <v>0</v>
      </c>
      <c r="G13" s="123" t="s">
        <v>1</v>
      </c>
      <c r="H13" s="123" t="s">
        <v>2</v>
      </c>
      <c r="I13" s="123" t="s">
        <v>3</v>
      </c>
      <c r="J13" s="123" t="s">
        <v>4</v>
      </c>
      <c r="K13" s="123" t="s">
        <v>5</v>
      </c>
      <c r="L13" s="123" t="s">
        <v>6</v>
      </c>
      <c r="M13" s="123" t="s">
        <v>7</v>
      </c>
      <c r="N13" s="123" t="s">
        <v>8</v>
      </c>
      <c r="O13" s="123" t="s">
        <v>9</v>
      </c>
      <c r="P13" s="123" t="s">
        <v>458</v>
      </c>
      <c r="Q13" s="123" t="s">
        <v>485</v>
      </c>
      <c r="R13" s="123" t="s">
        <v>492</v>
      </c>
      <c r="S13" s="123" t="s">
        <v>520</v>
      </c>
      <c r="T13" s="123" t="s">
        <v>524</v>
      </c>
      <c r="U13" s="123" t="s">
        <v>526</v>
      </c>
      <c r="V13" s="123" t="s">
        <v>537</v>
      </c>
      <c r="W13" s="123" t="s">
        <v>569</v>
      </c>
      <c r="X13" s="123" t="s">
        <v>570</v>
      </c>
      <c r="Y13" s="238" t="s">
        <v>574</v>
      </c>
      <c r="Z13" s="238" t="s">
        <v>585</v>
      </c>
      <c r="AA13" s="238" t="s">
        <v>591</v>
      </c>
      <c r="AB13" s="238" t="s">
        <v>596</v>
      </c>
      <c r="AC13" s="238" t="s">
        <v>600</v>
      </c>
    </row>
    <row r="14" spans="1:29">
      <c r="A14" s="40" t="s">
        <v>45</v>
      </c>
      <c r="E14" s="40" t="s">
        <v>174</v>
      </c>
      <c r="F14" s="9"/>
      <c r="G14" s="9"/>
      <c r="H14" s="9"/>
      <c r="I14" s="9"/>
      <c r="J14" s="9"/>
      <c r="K14" s="9"/>
      <c r="L14" s="9"/>
      <c r="M14" s="9"/>
      <c r="N14" s="9"/>
      <c r="O14" s="9"/>
      <c r="P14" s="9"/>
      <c r="Q14" s="9"/>
      <c r="R14" s="9"/>
      <c r="S14" s="9"/>
      <c r="T14" s="9"/>
      <c r="U14" s="9"/>
    </row>
    <row r="15" spans="1:29">
      <c r="A15" s="40" t="s">
        <v>43</v>
      </c>
      <c r="E15" s="112" t="s">
        <v>171</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0.3</v>
      </c>
      <c r="Y15" s="15">
        <v>1.7</v>
      </c>
      <c r="Z15" s="15">
        <v>5.8</v>
      </c>
      <c r="AA15" s="15">
        <v>5.7</v>
      </c>
      <c r="AB15" s="15">
        <v>5.5</v>
      </c>
      <c r="AC15" s="15">
        <v>3.9000000000000004</v>
      </c>
    </row>
    <row r="16" spans="1:29">
      <c r="A16" s="40" t="s">
        <v>43</v>
      </c>
      <c r="E16" s="140" t="s">
        <v>172</v>
      </c>
      <c r="F16" s="10">
        <v>-6</v>
      </c>
      <c r="G16" s="10">
        <v>-4.4000000000000004</v>
      </c>
      <c r="H16" s="10">
        <v>-3.9</v>
      </c>
      <c r="I16" s="10">
        <v>-3.1</v>
      </c>
      <c r="J16" s="10">
        <v>-2.2999999999999998</v>
      </c>
      <c r="K16" s="10">
        <v>-2.9</v>
      </c>
      <c r="L16" s="10">
        <v>-2</v>
      </c>
      <c r="M16" s="10">
        <v>1</v>
      </c>
      <c r="N16" s="10">
        <v>15.1</v>
      </c>
      <c r="O16" s="10">
        <v>15.1</v>
      </c>
      <c r="P16" s="10">
        <v>12.489324698866398</v>
      </c>
      <c r="Q16" s="10">
        <v>8.9415375219482396</v>
      </c>
      <c r="R16" s="10">
        <v>-6.7531876985049184</v>
      </c>
      <c r="S16" s="10">
        <v>-5.1060037523452158</v>
      </c>
      <c r="T16" s="10">
        <v>-4.153336134557633</v>
      </c>
      <c r="U16" s="10">
        <v>-4.0711981820181062</v>
      </c>
      <c r="V16" s="10">
        <v>-7.6520789400389928</v>
      </c>
      <c r="W16" s="10">
        <v>-8.876561665776828</v>
      </c>
      <c r="X16" s="10">
        <v>-7.5344039608988194</v>
      </c>
      <c r="Y16" s="10">
        <v>-6.3467016534055638</v>
      </c>
      <c r="Z16" s="10">
        <v>1.1000000000000001</v>
      </c>
      <c r="AA16" s="10">
        <v>4.7</v>
      </c>
      <c r="AB16" s="10">
        <v>0.25109041499952234</v>
      </c>
      <c r="AC16" s="10">
        <v>-1.1360577964133167</v>
      </c>
    </row>
    <row r="17" spans="1:29">
      <c r="A17" s="40" t="s">
        <v>43</v>
      </c>
      <c r="E17" s="112" t="s">
        <v>173</v>
      </c>
      <c r="F17" s="15">
        <v>7.5</v>
      </c>
      <c r="G17" s="15">
        <v>6.1</v>
      </c>
      <c r="H17" s="15">
        <v>5.4</v>
      </c>
      <c r="I17" s="15">
        <v>4</v>
      </c>
      <c r="J17" s="15">
        <v>-0.7</v>
      </c>
      <c r="K17" s="15">
        <v>1.1000000000000001</v>
      </c>
      <c r="L17" s="15">
        <v>0.8</v>
      </c>
      <c r="M17" s="15">
        <v>-0.9</v>
      </c>
      <c r="N17" s="15">
        <v>-8.4</v>
      </c>
      <c r="O17" s="15">
        <v>-8</v>
      </c>
      <c r="P17" s="15">
        <v>-6.2</v>
      </c>
      <c r="Q17" s="15">
        <v>-4.8</v>
      </c>
      <c r="R17" s="15">
        <v>4.0999999999999996</v>
      </c>
      <c r="S17" s="15">
        <v>3.5</v>
      </c>
      <c r="T17" s="15">
        <v>1.5</v>
      </c>
      <c r="U17" s="15">
        <v>1.5</v>
      </c>
      <c r="V17" s="15">
        <v>0.9</v>
      </c>
      <c r="W17" s="15">
        <v>-0.4</v>
      </c>
      <c r="X17" s="15">
        <v>0.2</v>
      </c>
      <c r="Y17" s="15">
        <v>0.2</v>
      </c>
      <c r="Z17" s="15">
        <v>3.5</v>
      </c>
      <c r="AA17" s="15">
        <v>2.334609806847558</v>
      </c>
      <c r="AB17" s="15">
        <v>4.5999999999999996</v>
      </c>
      <c r="AC17" s="15">
        <v>5.5</v>
      </c>
    </row>
    <row r="18" spans="1:29">
      <c r="A18" s="40" t="s">
        <v>44</v>
      </c>
      <c r="E18" s="135" t="s">
        <v>452</v>
      </c>
      <c r="F18" s="16">
        <v>1.5</v>
      </c>
      <c r="G18" s="16">
        <v>1.7</v>
      </c>
      <c r="H18" s="16">
        <v>1.5</v>
      </c>
      <c r="I18" s="16">
        <v>0.9</v>
      </c>
      <c r="J18" s="16">
        <v>-3</v>
      </c>
      <c r="K18" s="16">
        <v>-1.8</v>
      </c>
      <c r="L18" s="16">
        <v>-1.2</v>
      </c>
      <c r="M18" s="16">
        <v>0.1</v>
      </c>
      <c r="N18" s="16">
        <v>6.7</v>
      </c>
      <c r="O18" s="16">
        <v>7.1</v>
      </c>
      <c r="P18" s="16">
        <v>6.2893246988663982</v>
      </c>
      <c r="Q18" s="16">
        <v>4.1415375219482398</v>
      </c>
      <c r="R18" s="16">
        <v>-2.6531876985049192</v>
      </c>
      <c r="S18" s="16">
        <v>-1.606003752345216</v>
      </c>
      <c r="T18" s="16">
        <v>-2.653336134557633</v>
      </c>
      <c r="U18" s="16">
        <v>-2.5711981820181062</v>
      </c>
      <c r="V18" s="16">
        <v>-6.7520789400389924</v>
      </c>
      <c r="W18" s="16">
        <v>-9.2765616657768284</v>
      </c>
      <c r="X18" s="16">
        <v>-7.0344039608988194</v>
      </c>
      <c r="Y18" s="16">
        <v>-4.4467016534055634</v>
      </c>
      <c r="Z18" s="16">
        <v>10.4</v>
      </c>
      <c r="AA18" s="16">
        <v>12.734609806847558</v>
      </c>
      <c r="AB18" s="16">
        <v>10.351090414999522</v>
      </c>
      <c r="AC18" s="16">
        <v>8.2639422035866836</v>
      </c>
    </row>
  </sheetData>
  <phoneticPr fontId="0" type="noConversion"/>
  <pageMargins left="0.75" right="0.75" top="1" bottom="1" header="0.5" footer="0.5"/>
  <pageSetup paperSize="9" scale="47"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M14"/>
  <sheetViews>
    <sheetView topLeftCell="E1" workbookViewId="0">
      <selection sqref="A1:D1048576"/>
    </sheetView>
  </sheetViews>
  <sheetFormatPr baseColWidth="10" defaultColWidth="8.83203125" defaultRowHeight="12" x14ac:dyDescent="0"/>
  <cols>
    <col min="1" max="1" width="15.6640625" style="103" hidden="1" customWidth="1"/>
    <col min="2" max="2" width="12.1640625" style="103" hidden="1" customWidth="1"/>
    <col min="3" max="3" width="11.1640625" style="103" hidden="1" customWidth="1"/>
    <col min="4" max="4" width="27.5" style="103" hidden="1" customWidth="1"/>
    <col min="5" max="5" width="30.83203125" style="103" customWidth="1"/>
    <col min="6" max="8" width="9.33203125" style="103" bestFit="1" customWidth="1"/>
    <col min="9" max="16384" width="8.83203125" style="103"/>
  </cols>
  <sheetData>
    <row r="1" spans="1:13" ht="17">
      <c r="A1" s="114">
        <f>'Income_statement-Q'!A1</f>
        <v>41306</v>
      </c>
      <c r="B1" s="115" t="s">
        <v>175</v>
      </c>
      <c r="C1" s="116"/>
      <c r="D1" s="117" t="str">
        <f>Company</f>
        <v>AB Electrolux</v>
      </c>
      <c r="E1" s="117" t="str">
        <f>Company</f>
        <v>AB Electrolux</v>
      </c>
    </row>
    <row r="2" spans="1:13">
      <c r="A2" s="118"/>
      <c r="B2" s="115" t="s">
        <v>177</v>
      </c>
      <c r="C2" s="116"/>
      <c r="D2" s="119">
        <f>A1</f>
        <v>41306</v>
      </c>
      <c r="E2" s="120">
        <f>A1</f>
        <v>41306</v>
      </c>
    </row>
    <row r="3" spans="1:13">
      <c r="A3" s="118"/>
      <c r="B3" s="115" t="s">
        <v>178</v>
      </c>
      <c r="C3" s="116" t="s">
        <v>179</v>
      </c>
      <c r="D3" s="121" t="s">
        <v>180</v>
      </c>
      <c r="E3" s="121" t="s">
        <v>181</v>
      </c>
    </row>
    <row r="4" spans="1:13">
      <c r="A4" s="40" t="s">
        <v>41</v>
      </c>
      <c r="B4" s="115" t="s">
        <v>182</v>
      </c>
      <c r="C4" s="40"/>
      <c r="D4" s="146" t="s">
        <v>154</v>
      </c>
      <c r="E4" s="146" t="s">
        <v>154</v>
      </c>
    </row>
    <row r="5" spans="1:13">
      <c r="A5" s="40"/>
      <c r="B5" s="115" t="s">
        <v>184</v>
      </c>
      <c r="C5" s="122" t="s">
        <v>339</v>
      </c>
      <c r="D5" s="40"/>
      <c r="E5" s="146"/>
      <c r="M5" s="272" t="s">
        <v>619</v>
      </c>
    </row>
    <row r="6" spans="1:13">
      <c r="A6" s="42" t="s">
        <v>42</v>
      </c>
      <c r="B6" s="137" t="s">
        <v>183</v>
      </c>
      <c r="C6" s="122" t="s">
        <v>339</v>
      </c>
      <c r="D6" s="122"/>
      <c r="E6" s="198" t="s">
        <v>323</v>
      </c>
      <c r="F6" s="199">
        <v>2006</v>
      </c>
      <c r="G6" s="199">
        <v>2007</v>
      </c>
      <c r="H6" s="199">
        <v>2008</v>
      </c>
      <c r="I6" s="199">
        <v>2009</v>
      </c>
      <c r="J6" s="199">
        <v>2010</v>
      </c>
      <c r="K6" s="199">
        <v>2011</v>
      </c>
      <c r="L6" s="199">
        <v>2012</v>
      </c>
      <c r="M6" s="267">
        <v>2012</v>
      </c>
    </row>
    <row r="7" spans="1:13">
      <c r="A7" s="40" t="s">
        <v>43</v>
      </c>
      <c r="B7" s="40"/>
      <c r="C7" s="40"/>
      <c r="D7" s="40"/>
      <c r="E7" s="40" t="s">
        <v>37</v>
      </c>
      <c r="I7" s="40"/>
      <c r="J7" s="40"/>
      <c r="K7" s="40"/>
      <c r="L7" s="40"/>
      <c r="M7" s="259"/>
    </row>
    <row r="8" spans="1:13">
      <c r="A8" s="40" t="s">
        <v>43</v>
      </c>
      <c r="B8" s="40" t="s">
        <v>341</v>
      </c>
      <c r="C8" s="40"/>
      <c r="D8" s="40"/>
      <c r="E8" s="51" t="s">
        <v>273</v>
      </c>
      <c r="F8" s="9">
        <v>6941</v>
      </c>
      <c r="G8" s="9">
        <v>7102</v>
      </c>
      <c r="H8" s="9">
        <v>7427</v>
      </c>
      <c r="I8" s="9">
        <v>7129</v>
      </c>
      <c r="J8" s="9">
        <v>6389</v>
      </c>
      <c r="K8" s="9">
        <v>5882</v>
      </c>
      <c r="L8" s="9">
        <v>5571</v>
      </c>
      <c r="M8" s="260">
        <v>5571</v>
      </c>
    </row>
    <row r="9" spans="1:13">
      <c r="A9" s="40" t="s">
        <v>43</v>
      </c>
      <c r="B9" s="40" t="s">
        <v>46</v>
      </c>
      <c r="C9" s="40"/>
      <c r="D9" s="40"/>
      <c r="E9" s="51" t="s">
        <v>276</v>
      </c>
      <c r="F9" s="9">
        <v>535</v>
      </c>
      <c r="G9" s="9">
        <v>584</v>
      </c>
      <c r="H9" s="9">
        <v>774</v>
      </c>
      <c r="I9" s="9">
        <v>668</v>
      </c>
      <c r="J9" s="9">
        <v>743</v>
      </c>
      <c r="K9" s="9">
        <v>841</v>
      </c>
      <c r="L9" s="9">
        <v>596</v>
      </c>
      <c r="M9" s="260">
        <v>588</v>
      </c>
    </row>
    <row r="10" spans="1:13">
      <c r="A10" s="40" t="s">
        <v>43</v>
      </c>
      <c r="B10" s="40" t="s">
        <v>46</v>
      </c>
      <c r="C10" s="40" t="s">
        <v>393</v>
      </c>
      <c r="D10" s="40"/>
      <c r="E10" s="51" t="s">
        <v>435</v>
      </c>
      <c r="F10" s="10">
        <v>7.7078230802478025</v>
      </c>
      <c r="G10" s="10">
        <v>8.1999999999999993</v>
      </c>
      <c r="H10" s="10">
        <v>10.4</v>
      </c>
      <c r="I10" s="10">
        <v>9.370178145602468</v>
      </c>
      <c r="J10" s="10">
        <v>11.629362967600564</v>
      </c>
      <c r="K10" s="10">
        <v>14.297857871472289</v>
      </c>
      <c r="L10" s="10">
        <v>10.698258840423621</v>
      </c>
      <c r="M10" s="263">
        <v>10.6</v>
      </c>
    </row>
    <row r="11" spans="1:13">
      <c r="A11" s="40" t="s">
        <v>43</v>
      </c>
      <c r="B11" s="40" t="s">
        <v>46</v>
      </c>
      <c r="C11" s="40"/>
      <c r="D11" s="40"/>
      <c r="E11" s="51" t="s">
        <v>287</v>
      </c>
      <c r="F11" s="9">
        <v>1394</v>
      </c>
      <c r="G11" s="9">
        <v>1324</v>
      </c>
      <c r="H11" s="9">
        <v>1327</v>
      </c>
      <c r="I11" s="9">
        <v>1068</v>
      </c>
      <c r="J11" s="9">
        <v>874</v>
      </c>
      <c r="K11" s="9">
        <v>932</v>
      </c>
      <c r="L11" s="9">
        <v>896</v>
      </c>
      <c r="M11" s="260">
        <v>983</v>
      </c>
    </row>
    <row r="12" spans="1:13">
      <c r="A12" s="40" t="s">
        <v>43</v>
      </c>
      <c r="B12" s="40" t="s">
        <v>46</v>
      </c>
      <c r="C12" s="40" t="s">
        <v>393</v>
      </c>
      <c r="D12" s="40"/>
      <c r="E12" s="51" t="s">
        <v>147</v>
      </c>
      <c r="F12" s="10">
        <v>40.200000000000003</v>
      </c>
      <c r="G12" s="10">
        <v>43.9</v>
      </c>
      <c r="H12" s="10">
        <v>63.3</v>
      </c>
      <c r="I12" s="10">
        <v>57.5</v>
      </c>
      <c r="J12" s="10">
        <v>82.8</v>
      </c>
      <c r="K12" s="10">
        <v>91.8</v>
      </c>
      <c r="L12" s="10">
        <v>69.099999999999994</v>
      </c>
      <c r="M12" s="263">
        <v>61.4</v>
      </c>
    </row>
    <row r="13" spans="1:13">
      <c r="A13" s="40" t="s">
        <v>43</v>
      </c>
      <c r="B13" s="40" t="s">
        <v>46</v>
      </c>
      <c r="C13" s="40"/>
      <c r="D13" s="40"/>
      <c r="E13" s="51" t="s">
        <v>392</v>
      </c>
      <c r="F13" s="9">
        <v>151</v>
      </c>
      <c r="G13" s="9">
        <v>96</v>
      </c>
      <c r="H13" s="9">
        <v>98</v>
      </c>
      <c r="I13" s="9">
        <v>107</v>
      </c>
      <c r="J13" s="9">
        <v>96</v>
      </c>
      <c r="K13" s="9">
        <v>287</v>
      </c>
      <c r="L13" s="9">
        <v>161</v>
      </c>
      <c r="M13" s="260">
        <v>161</v>
      </c>
    </row>
    <row r="14" spans="1:13">
      <c r="A14" s="40" t="s">
        <v>43</v>
      </c>
      <c r="B14" s="40" t="s">
        <v>46</v>
      </c>
      <c r="C14" s="40" t="s">
        <v>393</v>
      </c>
      <c r="D14" s="40"/>
      <c r="E14" s="51" t="s">
        <v>150</v>
      </c>
      <c r="F14" s="9">
        <v>3316</v>
      </c>
      <c r="G14" s="9">
        <v>3200</v>
      </c>
      <c r="H14" s="9">
        <v>3062</v>
      </c>
      <c r="I14" s="9">
        <v>2840</v>
      </c>
      <c r="J14" s="9">
        <v>2671</v>
      </c>
      <c r="K14" s="9">
        <v>2581</v>
      </c>
      <c r="L14" s="9">
        <v>2581</v>
      </c>
      <c r="M14" s="260">
        <v>2581</v>
      </c>
    </row>
  </sheetData>
  <phoneticPr fontId="0" type="noConversion"/>
  <pageMargins left="0.75" right="0.75" top="1" bottom="1" header="0.5" footer="0.5"/>
  <pageSetup paperSize="9" scale="77"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C31"/>
  <sheetViews>
    <sheetView view="pageBreakPreview" zoomScaleSheetLayoutView="100" workbookViewId="0">
      <pane xSplit="5" ySplit="4" topLeftCell="F5" activePane="bottomRight" state="frozen"/>
      <selection pane="topRight"/>
      <selection pane="bottomLeft"/>
      <selection pane="bottomRight" sqref="A1:D1048576"/>
    </sheetView>
  </sheetViews>
  <sheetFormatPr baseColWidth="10" defaultColWidth="8.83203125" defaultRowHeight="12" x14ac:dyDescent="0"/>
  <cols>
    <col min="1" max="1" width="16.6640625" style="40" hidden="1" customWidth="1"/>
    <col min="2" max="2" width="12.1640625" style="40" hidden="1" customWidth="1"/>
    <col min="3" max="3" width="11.1640625" style="40" hidden="1" customWidth="1"/>
    <col min="4" max="4" width="27.5" style="40" hidden="1" customWidth="1"/>
    <col min="5" max="5" width="37.33203125" style="40" customWidth="1"/>
    <col min="6" max="9" width="11" style="40" customWidth="1"/>
    <col min="10" max="14" width="8.83203125" style="40"/>
    <col min="15" max="15" width="17" style="40" customWidth="1"/>
    <col min="16" max="16384" width="8.83203125" style="40"/>
  </cols>
  <sheetData>
    <row r="1" spans="1:29" ht="17">
      <c r="A1" s="114">
        <f>'Income_statement-Q'!A1</f>
        <v>41306</v>
      </c>
      <c r="B1" s="115" t="s">
        <v>175</v>
      </c>
      <c r="C1" s="116"/>
      <c r="D1" s="117" t="str">
        <f>Company</f>
        <v>AB Electrolux</v>
      </c>
      <c r="E1" s="117" t="str">
        <f>Company</f>
        <v>AB Electrolux</v>
      </c>
    </row>
    <row r="2" spans="1:29">
      <c r="A2" s="118"/>
      <c r="B2" s="115" t="s">
        <v>177</v>
      </c>
      <c r="C2" s="116"/>
      <c r="D2" s="119">
        <f>A1</f>
        <v>41306</v>
      </c>
      <c r="E2" s="120">
        <f>A1</f>
        <v>41306</v>
      </c>
    </row>
    <row r="3" spans="1:29">
      <c r="A3" s="118"/>
      <c r="B3" s="115" t="s">
        <v>178</v>
      </c>
      <c r="C3" s="116" t="s">
        <v>179</v>
      </c>
      <c r="D3" s="121" t="s">
        <v>180</v>
      </c>
      <c r="E3" s="121" t="s">
        <v>181</v>
      </c>
    </row>
    <row r="4" spans="1:29">
      <c r="A4" s="40" t="s">
        <v>41</v>
      </c>
      <c r="B4" s="115" t="s">
        <v>182</v>
      </c>
      <c r="D4" s="34" t="s">
        <v>160</v>
      </c>
      <c r="E4" s="34" t="s">
        <v>160</v>
      </c>
      <c r="F4" s="34"/>
      <c r="G4" s="34"/>
    </row>
    <row r="5" spans="1:29">
      <c r="A5" s="108"/>
      <c r="B5" s="115" t="s">
        <v>184</v>
      </c>
      <c r="C5" s="122" t="s">
        <v>339</v>
      </c>
      <c r="D5" s="108"/>
      <c r="E5" s="29"/>
      <c r="F5" s="29"/>
      <c r="G5" s="29"/>
      <c r="H5" s="108"/>
      <c r="I5" s="127"/>
      <c r="J5" s="127"/>
      <c r="K5" s="127"/>
      <c r="L5" s="127"/>
      <c r="M5" s="127"/>
      <c r="N5" s="298" t="s">
        <v>619</v>
      </c>
      <c r="O5" s="127"/>
      <c r="P5" s="127"/>
      <c r="Q5" s="127"/>
      <c r="R5" s="127"/>
      <c r="S5" s="127"/>
      <c r="T5" s="127"/>
      <c r="U5" s="127"/>
      <c r="V5" s="127"/>
      <c r="W5" s="127"/>
      <c r="X5" s="127"/>
      <c r="Y5" s="127"/>
      <c r="Z5" s="127"/>
      <c r="AA5" s="127"/>
      <c r="AB5" s="127"/>
      <c r="AC5" s="127"/>
    </row>
    <row r="6" spans="1:29">
      <c r="A6" s="108" t="s">
        <v>42</v>
      </c>
      <c r="B6" s="115" t="s">
        <v>183</v>
      </c>
      <c r="C6" s="122" t="s">
        <v>339</v>
      </c>
      <c r="D6" s="108"/>
      <c r="E6" s="104" t="s">
        <v>323</v>
      </c>
      <c r="F6" s="123">
        <v>2005</v>
      </c>
      <c r="G6" s="123">
        <v>2006</v>
      </c>
      <c r="H6" s="123">
        <v>2007</v>
      </c>
      <c r="I6" s="123">
        <v>2008</v>
      </c>
      <c r="J6" s="123">
        <v>2009</v>
      </c>
      <c r="K6" s="123">
        <v>2010</v>
      </c>
      <c r="L6" s="238">
        <v>2011</v>
      </c>
      <c r="M6" s="238">
        <v>2012</v>
      </c>
      <c r="N6" s="238">
        <v>2012</v>
      </c>
    </row>
    <row r="7" spans="1:29">
      <c r="A7" s="108" t="s">
        <v>43</v>
      </c>
      <c r="B7" s="108"/>
      <c r="C7" s="108"/>
      <c r="D7" s="108"/>
      <c r="E7" s="108" t="s">
        <v>37</v>
      </c>
      <c r="F7" s="108"/>
      <c r="G7" s="108"/>
      <c r="H7" s="108"/>
      <c r="I7" s="108"/>
      <c r="J7" s="108"/>
      <c r="K7" s="108"/>
      <c r="L7" s="108"/>
      <c r="M7" s="108"/>
      <c r="N7" s="108"/>
    </row>
    <row r="8" spans="1:29">
      <c r="A8" s="108" t="s">
        <v>43</v>
      </c>
      <c r="B8" s="40" t="s">
        <v>341</v>
      </c>
      <c r="C8" s="108"/>
      <c r="D8" s="108"/>
      <c r="E8" s="109" t="s">
        <v>10</v>
      </c>
      <c r="F8" s="2">
        <v>100701</v>
      </c>
      <c r="G8" s="2">
        <v>103848</v>
      </c>
      <c r="H8" s="2">
        <v>104732</v>
      </c>
      <c r="I8" s="2">
        <v>104792</v>
      </c>
      <c r="J8" s="2">
        <v>109132</v>
      </c>
      <c r="K8" s="2">
        <v>106326</v>
      </c>
      <c r="L8" s="2">
        <v>101598</v>
      </c>
      <c r="M8" s="2">
        <v>109994</v>
      </c>
      <c r="N8" s="256">
        <v>109994</v>
      </c>
    </row>
    <row r="9" spans="1:29">
      <c r="A9" s="108" t="s">
        <v>43</v>
      </c>
      <c r="B9" s="40" t="s">
        <v>46</v>
      </c>
      <c r="C9" s="108" t="s">
        <v>393</v>
      </c>
      <c r="D9" s="108"/>
      <c r="E9" s="109" t="s">
        <v>274</v>
      </c>
      <c r="F9" s="15">
        <v>1044</v>
      </c>
      <c r="G9" s="15">
        <v>4033</v>
      </c>
      <c r="H9" s="15">
        <v>4</v>
      </c>
      <c r="I9" s="15">
        <v>-0.9</v>
      </c>
      <c r="J9" s="15">
        <v>-4.8</v>
      </c>
      <c r="K9" s="15">
        <v>1.5</v>
      </c>
      <c r="L9" s="15">
        <v>0.2</v>
      </c>
      <c r="M9" s="3">
        <v>5.5</v>
      </c>
      <c r="N9" s="273">
        <v>5.5</v>
      </c>
    </row>
    <row r="10" spans="1:29">
      <c r="A10" s="108" t="s">
        <v>43</v>
      </c>
      <c r="B10" s="40" t="s">
        <v>46</v>
      </c>
      <c r="C10" s="108"/>
      <c r="D10" s="108"/>
      <c r="E10" s="239" t="s">
        <v>16</v>
      </c>
      <c r="F10" s="2">
        <v>-3020</v>
      </c>
      <c r="G10" s="2">
        <v>-2980</v>
      </c>
      <c r="H10" s="2">
        <v>-362</v>
      </c>
      <c r="I10" s="2">
        <v>-355</v>
      </c>
      <c r="J10" s="2">
        <v>-1561</v>
      </c>
      <c r="K10" s="2">
        <v>-1064</v>
      </c>
      <c r="L10" s="2">
        <v>-138</v>
      </c>
      <c r="M10" s="2">
        <v>-1032</v>
      </c>
      <c r="N10" s="256">
        <v>-1032</v>
      </c>
    </row>
    <row r="11" spans="1:29">
      <c r="A11" s="108" t="s">
        <v>43</v>
      </c>
      <c r="B11" s="40" t="s">
        <v>46</v>
      </c>
      <c r="C11" s="108"/>
      <c r="D11" s="108"/>
      <c r="E11" s="109" t="s">
        <v>17</v>
      </c>
      <c r="F11" s="2">
        <v>1044</v>
      </c>
      <c r="G11" s="2">
        <v>4033</v>
      </c>
      <c r="H11" s="2">
        <v>4475</v>
      </c>
      <c r="I11" s="2">
        <v>1188</v>
      </c>
      <c r="J11" s="2">
        <v>3761</v>
      </c>
      <c r="K11" s="2">
        <v>5430</v>
      </c>
      <c r="L11" s="2">
        <v>3017</v>
      </c>
      <c r="M11" s="2">
        <v>4150</v>
      </c>
      <c r="N11" s="256">
        <v>4000</v>
      </c>
    </row>
    <row r="12" spans="1:29">
      <c r="A12" s="108" t="s">
        <v>43</v>
      </c>
      <c r="B12" s="40" t="s">
        <v>46</v>
      </c>
      <c r="C12" s="108" t="s">
        <v>393</v>
      </c>
      <c r="D12" s="108"/>
      <c r="E12" s="239" t="s">
        <v>18</v>
      </c>
      <c r="F12" s="5">
        <v>1.0367325051389757</v>
      </c>
      <c r="G12" s="5">
        <v>3.8835605885524997</v>
      </c>
      <c r="H12" s="5">
        <v>4.2728106022992023</v>
      </c>
      <c r="I12" s="5">
        <v>1.1336743262844493</v>
      </c>
      <c r="J12" s="5">
        <v>3.4462852325624018</v>
      </c>
      <c r="K12" s="5">
        <v>5.1069352745330399</v>
      </c>
      <c r="L12" s="5">
        <v>2.9695466446189887</v>
      </c>
      <c r="M12" s="5">
        <v>3.7729330690764948</v>
      </c>
      <c r="N12" s="275">
        <v>3.6</v>
      </c>
    </row>
    <row r="13" spans="1:29">
      <c r="A13" s="108" t="s">
        <v>43</v>
      </c>
      <c r="B13" s="40" t="s">
        <v>46</v>
      </c>
      <c r="C13" s="108"/>
      <c r="D13" s="108"/>
      <c r="E13" s="239" t="s">
        <v>20</v>
      </c>
      <c r="F13" s="8">
        <v>3215</v>
      </c>
      <c r="G13" s="8">
        <v>494</v>
      </c>
      <c r="H13" s="8">
        <v>4035</v>
      </c>
      <c r="I13" s="8">
        <v>653</v>
      </c>
      <c r="J13" s="2">
        <v>3484</v>
      </c>
      <c r="K13" s="2">
        <v>5306</v>
      </c>
      <c r="L13" s="2">
        <v>2780</v>
      </c>
      <c r="M13" s="2">
        <v>3478</v>
      </c>
      <c r="N13" s="256">
        <v>3154</v>
      </c>
    </row>
    <row r="14" spans="1:29">
      <c r="A14" s="108" t="s">
        <v>43</v>
      </c>
      <c r="B14" s="40" t="s">
        <v>46</v>
      </c>
      <c r="C14" s="108"/>
      <c r="D14" s="108"/>
      <c r="E14" s="239" t="s">
        <v>22</v>
      </c>
      <c r="F14" s="8">
        <v>1763</v>
      </c>
      <c r="G14" s="8">
        <v>-142</v>
      </c>
      <c r="H14" s="8">
        <v>2925</v>
      </c>
      <c r="I14" s="8">
        <v>366</v>
      </c>
      <c r="J14" s="2">
        <v>2607</v>
      </c>
      <c r="K14" s="2">
        <v>3997</v>
      </c>
      <c r="L14" s="2">
        <v>2064</v>
      </c>
      <c r="M14" s="2">
        <v>2599</v>
      </c>
      <c r="N14" s="256">
        <v>2365</v>
      </c>
    </row>
    <row r="15" spans="1:29">
      <c r="A15" s="108" t="s">
        <v>43</v>
      </c>
      <c r="B15" s="40" t="s">
        <v>46</v>
      </c>
      <c r="C15" s="108"/>
      <c r="D15" s="108"/>
      <c r="E15" s="29" t="s">
        <v>392</v>
      </c>
      <c r="F15" s="2">
        <v>-3654</v>
      </c>
      <c r="G15" s="2">
        <v>-3152</v>
      </c>
      <c r="H15" s="2">
        <v>-3430</v>
      </c>
      <c r="I15" s="2">
        <v>-3158</v>
      </c>
      <c r="J15" s="2">
        <v>-2223</v>
      </c>
      <c r="K15" s="2">
        <v>-3221</v>
      </c>
      <c r="L15" s="2">
        <v>-3163</v>
      </c>
      <c r="M15" s="2">
        <v>-4090</v>
      </c>
      <c r="N15" s="256">
        <v>-4090</v>
      </c>
    </row>
    <row r="16" spans="1:29">
      <c r="A16" s="108" t="s">
        <v>43</v>
      </c>
      <c r="B16" s="40" t="s">
        <v>46</v>
      </c>
      <c r="C16" s="108"/>
      <c r="D16" s="108"/>
      <c r="E16" s="239" t="s">
        <v>595</v>
      </c>
      <c r="F16" s="2">
        <v>379</v>
      </c>
      <c r="G16" s="2">
        <v>2099</v>
      </c>
      <c r="H16" s="2">
        <f>+'Consolidated_cash_flow-Y'!O34-'Consolidated_cash_flow-Y'!O27-'Consolidated_cash_flow-Y'!O28-'Consolidated_cash_flow-Y'!O13-'Consolidated_cash_flow-Y'!O14</f>
        <v>2363</v>
      </c>
      <c r="I16" s="2">
        <f>+'Consolidated_cash_flow-Y'!P34-'Consolidated_cash_flow-Y'!P27-'Consolidated_cash_flow-Y'!P28-'Consolidated_cash_flow-Y'!P13-'Consolidated_cash_flow-Y'!P14</f>
        <v>2875</v>
      </c>
      <c r="J16" s="2">
        <f>+'Consolidated_cash_flow-Y'!Q34-'Consolidated_cash_flow-Y'!Q27-'Consolidated_cash_flow-Y'!Q28-'Consolidated_cash_flow-Y'!Q13-'Consolidated_cash_flow-Y'!Q14</f>
        <v>6603</v>
      </c>
      <c r="K16" s="2">
        <f>+'Consolidated_cash_flow-Y'!R34-'Consolidated_cash_flow-Y'!R27-'Consolidated_cash_flow-Y'!R28-'Consolidated_cash_flow-Y'!R13-'Consolidated_cash_flow-Y'!R14</f>
        <v>4587</v>
      </c>
      <c r="L16" s="2">
        <f>+'Consolidated_cash_flow-Y'!S34-'Consolidated_cash_flow-Y'!S27-'Consolidated_cash_flow-Y'!S28-'Consolidated_cash_flow-Y'!S13-'Consolidated_cash_flow-Y'!S14</f>
        <v>2745</v>
      </c>
      <c r="M16" s="2">
        <f>+'Consolidated_cash_flow-Y'!T34-'Consolidated_cash_flow-Y'!T27-'Consolidated_cash_flow-Y'!T28-'Consolidated_cash_flow-Y'!T13-'Consolidated_cash_flow-Y'!T14</f>
        <v>4779</v>
      </c>
      <c r="N16" s="256">
        <f>+'Consolidated_cash_flow-Y'!U34-'Consolidated_cash_flow-Y'!U27-'Consolidated_cash_flow-Y'!U28-'Consolidated_cash_flow-Y'!U13-'Consolidated_cash_flow-Y'!U14</f>
        <v>4779</v>
      </c>
    </row>
    <row r="17" spans="1:14">
      <c r="A17" s="108" t="s">
        <v>43</v>
      </c>
      <c r="B17" s="40" t="s">
        <v>46</v>
      </c>
      <c r="C17" s="108" t="s">
        <v>393</v>
      </c>
      <c r="D17" s="108"/>
      <c r="E17" s="29" t="s">
        <v>31</v>
      </c>
      <c r="F17" s="4">
        <v>6.05</v>
      </c>
      <c r="G17" s="4">
        <v>13.32</v>
      </c>
      <c r="H17" s="4">
        <v>10.41</v>
      </c>
      <c r="I17" s="4">
        <v>1.29</v>
      </c>
      <c r="J17" s="4">
        <v>9.18</v>
      </c>
      <c r="K17" s="4">
        <v>14.04</v>
      </c>
      <c r="L17" s="4">
        <v>7.25</v>
      </c>
      <c r="M17" s="4">
        <v>9.08</v>
      </c>
      <c r="N17" s="274">
        <f>+'Eleven_year_review-Y'!V42</f>
        <v>8.26</v>
      </c>
    </row>
    <row r="18" spans="1:14">
      <c r="A18" s="108" t="s">
        <v>43</v>
      </c>
      <c r="B18" s="40" t="s">
        <v>46</v>
      </c>
      <c r="C18" s="108" t="s">
        <v>393</v>
      </c>
      <c r="D18" s="108"/>
      <c r="E18" s="29" t="s">
        <v>394</v>
      </c>
      <c r="F18" s="4">
        <v>-0.49</v>
      </c>
      <c r="G18" s="4">
        <v>9.17</v>
      </c>
      <c r="H18" s="4">
        <v>56.95</v>
      </c>
      <c r="I18" s="4">
        <v>57.778803514632607</v>
      </c>
      <c r="J18" s="4">
        <v>66.243241759244569</v>
      </c>
      <c r="K18" s="4">
        <v>72.411374254873408</v>
      </c>
      <c r="L18" s="4">
        <v>72.520274104575108</v>
      </c>
      <c r="M18" s="4">
        <v>69.282026348852099</v>
      </c>
      <c r="N18" s="274">
        <v>54.96</v>
      </c>
    </row>
    <row r="19" spans="1:14">
      <c r="A19" s="108" t="s">
        <v>43</v>
      </c>
      <c r="B19" s="40" t="s">
        <v>46</v>
      </c>
      <c r="C19" s="108" t="s">
        <v>393</v>
      </c>
      <c r="D19" s="108"/>
      <c r="E19" s="29" t="s">
        <v>529</v>
      </c>
      <c r="F19" s="5">
        <v>5.2086724137931038</v>
      </c>
      <c r="G19" s="5">
        <v>5.9738993305231833</v>
      </c>
      <c r="H19" s="5">
        <v>5.0786243575418988</v>
      </c>
      <c r="I19" s="5">
        <v>5.1161077441077438</v>
      </c>
      <c r="J19" s="5">
        <v>5.6222816112309619</v>
      </c>
      <c r="K19" s="5">
        <v>5.4435779005524862</v>
      </c>
      <c r="L19" s="5">
        <v>4.6134988399071926</v>
      </c>
      <c r="M19" s="5">
        <v>4.1439537358838878</v>
      </c>
      <c r="N19" s="275">
        <f>+N20/N12</f>
        <v>4.1111111111111116</v>
      </c>
    </row>
    <row r="20" spans="1:14">
      <c r="A20" s="108" t="s">
        <v>43</v>
      </c>
      <c r="B20" s="40" t="s">
        <v>46</v>
      </c>
      <c r="C20" s="108" t="s">
        <v>393</v>
      </c>
      <c r="D20" s="108"/>
      <c r="E20" s="29" t="s">
        <v>147</v>
      </c>
      <c r="F20" s="5">
        <v>5.4</v>
      </c>
      <c r="G20" s="5">
        <v>23.2</v>
      </c>
      <c r="H20" s="5">
        <v>21.7</v>
      </c>
      <c r="I20" s="5">
        <v>5.8</v>
      </c>
      <c r="J20" s="5">
        <v>19.375986090092411</v>
      </c>
      <c r="K20" s="5">
        <v>27.8</v>
      </c>
      <c r="L20" s="5">
        <v>13.7</v>
      </c>
      <c r="M20" s="5">
        <v>15.634860086839403</v>
      </c>
      <c r="N20" s="275">
        <v>14.8</v>
      </c>
    </row>
    <row r="21" spans="1:14">
      <c r="A21" s="108" t="s">
        <v>43</v>
      </c>
      <c r="B21" s="40" t="s">
        <v>46</v>
      </c>
      <c r="C21" s="108" t="s">
        <v>393</v>
      </c>
      <c r="D21" s="108"/>
      <c r="E21" s="29" t="s">
        <v>148</v>
      </c>
      <c r="F21" s="5">
        <v>7</v>
      </c>
      <c r="G21" s="5">
        <v>18.7</v>
      </c>
      <c r="H21" s="5">
        <v>20.3</v>
      </c>
      <c r="I21" s="5">
        <v>2.4</v>
      </c>
      <c r="J21" s="5">
        <v>14.899697090929873</v>
      </c>
      <c r="K21" s="5">
        <v>20.6</v>
      </c>
      <c r="L21" s="5">
        <v>10.4</v>
      </c>
      <c r="M21" s="5">
        <v>13.263418430486981</v>
      </c>
      <c r="N21" s="275">
        <v>14.4</v>
      </c>
    </row>
    <row r="22" spans="1:14">
      <c r="A22" s="108" t="s">
        <v>43</v>
      </c>
      <c r="B22" s="40" t="s">
        <v>46</v>
      </c>
      <c r="C22" s="108"/>
      <c r="D22" s="108"/>
      <c r="E22" s="29" t="s">
        <v>303</v>
      </c>
      <c r="F22" s="2">
        <v>2974</v>
      </c>
      <c r="G22" s="2">
        <v>-304</v>
      </c>
      <c r="H22" s="2">
        <v>4703</v>
      </c>
      <c r="I22" s="2">
        <v>4556</v>
      </c>
      <c r="J22" s="2">
        <v>665</v>
      </c>
      <c r="K22" s="2">
        <v>-709</v>
      </c>
      <c r="L22" s="2">
        <v>6367</v>
      </c>
      <c r="M22" s="2">
        <v>5685</v>
      </c>
      <c r="N22" s="256">
        <f>+'Net_borrowings-Y'!S11</f>
        <v>10164</v>
      </c>
    </row>
    <row r="23" spans="1:14">
      <c r="A23" s="108" t="s">
        <v>43</v>
      </c>
      <c r="B23" s="40" t="s">
        <v>46</v>
      </c>
      <c r="C23" s="108" t="s">
        <v>393</v>
      </c>
      <c r="D23" s="108"/>
      <c r="E23" s="29" t="s">
        <v>149</v>
      </c>
      <c r="F23" s="4">
        <v>0.11</v>
      </c>
      <c r="G23" s="4">
        <v>-0.02</v>
      </c>
      <c r="H23" s="4">
        <v>0.29320448877805488</v>
      </c>
      <c r="I23" s="4">
        <v>0.27805920048825145</v>
      </c>
      <c r="J23" s="4">
        <v>3.5295366487978347E-2</v>
      </c>
      <c r="K23" s="4">
        <v>-3.4395769659923352E-2</v>
      </c>
      <c r="L23" s="4">
        <v>0.31005600194789384</v>
      </c>
      <c r="M23" s="4">
        <v>0.28736794217257239</v>
      </c>
      <c r="N23" s="274">
        <f>+'Net_borrowings-Y'!S12</f>
        <v>0.65</v>
      </c>
    </row>
    <row r="24" spans="1:14">
      <c r="A24" s="108" t="s">
        <v>43</v>
      </c>
      <c r="B24" s="40" t="s">
        <v>46</v>
      </c>
      <c r="C24" s="108" t="s">
        <v>393</v>
      </c>
      <c r="D24" s="108"/>
      <c r="E24" s="29" t="s">
        <v>150</v>
      </c>
      <c r="F24" s="2">
        <v>57842</v>
      </c>
      <c r="G24" s="2">
        <v>55471</v>
      </c>
      <c r="H24" s="2">
        <v>56898</v>
      </c>
      <c r="I24" s="2">
        <v>55177</v>
      </c>
      <c r="J24" s="2">
        <v>50633</v>
      </c>
      <c r="K24" s="2">
        <v>51544</v>
      </c>
      <c r="L24" s="2">
        <v>52916</v>
      </c>
      <c r="M24" s="2">
        <v>59478</v>
      </c>
      <c r="N24" s="256">
        <v>59478</v>
      </c>
    </row>
    <row r="25" spans="1:14">
      <c r="A25" s="108" t="s">
        <v>45</v>
      </c>
      <c r="B25" s="40" t="s">
        <v>46</v>
      </c>
      <c r="C25" s="108"/>
      <c r="D25" s="108"/>
      <c r="E25" s="29"/>
      <c r="F25" s="2"/>
      <c r="G25" s="2"/>
      <c r="H25" s="2"/>
      <c r="I25" s="2"/>
      <c r="J25" s="2"/>
      <c r="K25" s="2"/>
      <c r="L25" s="2"/>
      <c r="M25" s="2"/>
      <c r="N25" s="256"/>
    </row>
    <row r="26" spans="1:14">
      <c r="A26" s="108" t="s">
        <v>42</v>
      </c>
      <c r="C26" s="108"/>
      <c r="D26" s="108"/>
      <c r="E26" s="90" t="s">
        <v>151</v>
      </c>
      <c r="F26" s="6"/>
      <c r="G26" s="6"/>
      <c r="H26" s="6"/>
      <c r="I26" s="6"/>
      <c r="J26" s="6"/>
      <c r="K26" s="6"/>
      <c r="L26" s="6"/>
      <c r="M26" s="6"/>
      <c r="N26" s="299"/>
    </row>
    <row r="27" spans="1:14">
      <c r="A27" s="108" t="s">
        <v>43</v>
      </c>
      <c r="B27" s="40" t="s">
        <v>46</v>
      </c>
      <c r="C27" s="108"/>
      <c r="D27" s="108"/>
      <c r="E27" s="29" t="s">
        <v>480</v>
      </c>
      <c r="F27" s="2">
        <v>4024</v>
      </c>
      <c r="G27" s="2">
        <v>4575</v>
      </c>
      <c r="H27" s="2">
        <v>4837</v>
      </c>
      <c r="I27" s="2">
        <v>1543</v>
      </c>
      <c r="J27" s="2">
        <v>5322</v>
      </c>
      <c r="K27" s="2">
        <v>6494</v>
      </c>
      <c r="L27" s="2">
        <v>3155</v>
      </c>
      <c r="M27" s="2">
        <v>5182</v>
      </c>
      <c r="N27" s="256">
        <v>5032</v>
      </c>
    </row>
    <row r="28" spans="1:14">
      <c r="A28" s="108" t="s">
        <v>43</v>
      </c>
      <c r="B28" s="40" t="s">
        <v>46</v>
      </c>
      <c r="C28" s="108" t="s">
        <v>393</v>
      </c>
      <c r="D28" s="108"/>
      <c r="E28" s="29" t="s">
        <v>481</v>
      </c>
      <c r="F28" s="3">
        <v>4</v>
      </c>
      <c r="G28" s="3">
        <v>4.4000000000000004</v>
      </c>
      <c r="H28" s="3">
        <v>4.6184547225298855</v>
      </c>
      <c r="I28" s="3">
        <v>1.4724406443239941</v>
      </c>
      <c r="J28" s="3">
        <v>4.8766631235567939</v>
      </c>
      <c r="K28" s="3">
        <v>6.1076312472960517</v>
      </c>
      <c r="L28" s="3">
        <v>3.1053760900805134</v>
      </c>
      <c r="M28" s="3">
        <v>4.7111660636034687</v>
      </c>
      <c r="N28" s="273">
        <v>4.5999999999999996</v>
      </c>
    </row>
    <row r="29" spans="1:14">
      <c r="A29" s="108" t="s">
        <v>43</v>
      </c>
      <c r="B29" s="40" t="s">
        <v>46</v>
      </c>
      <c r="C29" s="108" t="s">
        <v>393</v>
      </c>
      <c r="D29" s="108"/>
      <c r="E29" s="29" t="s">
        <v>31</v>
      </c>
      <c r="F29" s="7">
        <v>9.19</v>
      </c>
      <c r="G29" s="7">
        <v>10.89</v>
      </c>
      <c r="H29" s="7">
        <v>11.66</v>
      </c>
      <c r="I29" s="7">
        <v>2.3199999999999998</v>
      </c>
      <c r="J29" s="7">
        <v>13.56</v>
      </c>
      <c r="K29" s="7">
        <v>16.649999999999999</v>
      </c>
      <c r="L29" s="7">
        <v>7.55</v>
      </c>
      <c r="M29" s="7">
        <v>12.18</v>
      </c>
      <c r="N29" s="300">
        <v>11.36</v>
      </c>
    </row>
    <row r="30" spans="1:14">
      <c r="A30" s="108" t="s">
        <v>43</v>
      </c>
      <c r="B30" s="40" t="s">
        <v>46</v>
      </c>
      <c r="C30" s="108" t="s">
        <v>393</v>
      </c>
      <c r="D30" s="108"/>
      <c r="E30" s="29" t="s">
        <v>529</v>
      </c>
      <c r="F30" s="215">
        <v>4.45</v>
      </c>
      <c r="G30" s="215">
        <v>4.8181818181818175</v>
      </c>
      <c r="H30" s="215">
        <v>4.5253231341740747</v>
      </c>
      <c r="I30" s="215">
        <v>4.8898405703175634</v>
      </c>
      <c r="J30" s="215">
        <v>5.3706362534679286</v>
      </c>
      <c r="K30" s="215">
        <v>5.0775898090997007</v>
      </c>
      <c r="L30" s="215">
        <v>4.3472995245641837</v>
      </c>
      <c r="M30" s="215">
        <v>3.9874027451140335</v>
      </c>
      <c r="N30" s="301">
        <f>+N31/N28</f>
        <v>3.8913043478260869</v>
      </c>
    </row>
    <row r="31" spans="1:14" ht="24.75" customHeight="1">
      <c r="A31" s="108" t="s">
        <v>43</v>
      </c>
      <c r="B31" s="40" t="s">
        <v>46</v>
      </c>
      <c r="C31" s="108" t="s">
        <v>393</v>
      </c>
      <c r="D31" s="108"/>
      <c r="E31" s="124" t="s">
        <v>446</v>
      </c>
      <c r="F31" s="5">
        <v>17.8</v>
      </c>
      <c r="G31" s="5">
        <v>21.2</v>
      </c>
      <c r="H31" s="5">
        <v>20.9</v>
      </c>
      <c r="I31" s="5">
        <v>7.2</v>
      </c>
      <c r="J31" s="5">
        <v>26.190783767324266</v>
      </c>
      <c r="K31" s="5">
        <v>31.012046179009324</v>
      </c>
      <c r="L31" s="5">
        <v>13.5</v>
      </c>
      <c r="M31" s="5">
        <v>18.785316494700545</v>
      </c>
      <c r="N31" s="275">
        <v>17.899999999999999</v>
      </c>
    </row>
  </sheetData>
  <phoneticPr fontId="0" type="noConversion"/>
  <pageMargins left="0.74803149606299213" right="0.74803149606299213" top="0.98425196850393704" bottom="0.98425196850393704" header="0.51181102362204722" footer="0.51181102362204722"/>
  <pageSetup paperSize="8"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N19"/>
  <sheetViews>
    <sheetView view="pageBreakPreview" topLeftCell="E1" zoomScaleSheetLayoutView="100" workbookViewId="0">
      <selection sqref="A1:D1048576"/>
    </sheetView>
  </sheetViews>
  <sheetFormatPr baseColWidth="10" defaultColWidth="8.83203125" defaultRowHeight="12" x14ac:dyDescent="0"/>
  <cols>
    <col min="1" max="1" width="20" style="103" hidden="1" customWidth="1"/>
    <col min="2" max="2" width="12.1640625" style="103" hidden="1" customWidth="1"/>
    <col min="3" max="3" width="11.1640625" style="103" hidden="1" customWidth="1"/>
    <col min="4" max="4" width="27.5" style="103" hidden="1" customWidth="1"/>
    <col min="5" max="5" width="30.83203125" style="103" customWidth="1"/>
    <col min="6" max="6" width="10.83203125" style="103" customWidth="1"/>
    <col min="7" max="8" width="11" style="103" bestFit="1" customWidth="1"/>
    <col min="9" max="10" width="10.6640625" style="103" bestFit="1" customWidth="1"/>
    <col min="11" max="11" width="10.5" style="103" bestFit="1" customWidth="1"/>
    <col min="12" max="12" width="10.83203125" style="103" bestFit="1" customWidth="1"/>
    <col min="13" max="13" width="12" style="103" customWidth="1"/>
    <col min="14" max="14" width="10.1640625" style="103" bestFit="1" customWidth="1"/>
    <col min="15" max="16384" width="8.83203125" style="103"/>
  </cols>
  <sheetData>
    <row r="1" spans="1:14" ht="17">
      <c r="A1" s="114">
        <f>'Income_statement-Q'!A1</f>
        <v>41306</v>
      </c>
      <c r="B1" s="115" t="s">
        <v>175</v>
      </c>
      <c r="C1" s="116"/>
      <c r="D1" s="117" t="str">
        <f>Company</f>
        <v>AB Electrolux</v>
      </c>
      <c r="E1" s="117" t="str">
        <f>Company</f>
        <v>AB Electrolux</v>
      </c>
    </row>
    <row r="2" spans="1:14">
      <c r="A2" s="118"/>
      <c r="B2" s="115" t="s">
        <v>177</v>
      </c>
      <c r="C2" s="116"/>
      <c r="D2" s="119">
        <f>A1</f>
        <v>41306</v>
      </c>
      <c r="E2" s="120">
        <f>A1</f>
        <v>41306</v>
      </c>
    </row>
    <row r="3" spans="1:14">
      <c r="A3" s="118"/>
      <c r="B3" s="115" t="s">
        <v>178</v>
      </c>
      <c r="C3" s="116" t="s">
        <v>179</v>
      </c>
      <c r="D3" s="121" t="s">
        <v>180</v>
      </c>
      <c r="E3" s="121" t="s">
        <v>181</v>
      </c>
      <c r="G3" s="40"/>
      <c r="H3" s="40"/>
      <c r="I3" s="40"/>
      <c r="J3" s="40"/>
    </row>
    <row r="4" spans="1:14">
      <c r="A4" s="40" t="s">
        <v>41</v>
      </c>
      <c r="B4" s="115" t="s">
        <v>182</v>
      </c>
      <c r="C4" s="40"/>
      <c r="D4" s="34" t="s">
        <v>429</v>
      </c>
      <c r="E4" s="34" t="s">
        <v>429</v>
      </c>
      <c r="F4" s="34"/>
      <c r="G4" s="34"/>
      <c r="H4" s="34"/>
      <c r="I4" s="34"/>
      <c r="J4" s="40"/>
    </row>
    <row r="5" spans="1:14">
      <c r="A5" s="40"/>
      <c r="B5" s="115" t="s">
        <v>184</v>
      </c>
      <c r="C5" s="40" t="s">
        <v>339</v>
      </c>
      <c r="D5" s="40"/>
      <c r="E5" s="34"/>
      <c r="F5" s="34"/>
      <c r="G5" s="34"/>
      <c r="H5" s="34"/>
      <c r="I5" s="34"/>
      <c r="J5" s="40"/>
    </row>
    <row r="6" spans="1:14">
      <c r="A6" s="42" t="s">
        <v>42</v>
      </c>
      <c r="B6" s="137" t="s">
        <v>183</v>
      </c>
      <c r="C6" s="122" t="s">
        <v>339</v>
      </c>
      <c r="D6" s="122"/>
      <c r="E6" s="198" t="s">
        <v>323</v>
      </c>
      <c r="F6" s="198">
        <v>2004</v>
      </c>
      <c r="G6" s="198">
        <v>2005</v>
      </c>
      <c r="H6" s="198">
        <v>2006</v>
      </c>
      <c r="I6" s="198">
        <v>2007</v>
      </c>
      <c r="J6" s="199">
        <v>2008</v>
      </c>
      <c r="K6" s="199">
        <v>2009</v>
      </c>
      <c r="L6" s="199">
        <v>2010</v>
      </c>
      <c r="M6" s="199">
        <v>2011</v>
      </c>
      <c r="N6" s="199">
        <v>2012</v>
      </c>
    </row>
    <row r="7" spans="1:14">
      <c r="A7" s="40" t="s">
        <v>43</v>
      </c>
      <c r="B7" s="40"/>
      <c r="C7" s="40"/>
      <c r="D7" s="40"/>
      <c r="E7" s="40" t="s">
        <v>37</v>
      </c>
      <c r="F7" s="33"/>
      <c r="G7" s="33"/>
      <c r="H7" s="33"/>
      <c r="I7" s="33"/>
      <c r="J7" s="33"/>
      <c r="K7" s="33"/>
      <c r="L7" s="33"/>
      <c r="M7" s="33"/>
      <c r="N7" s="33"/>
    </row>
    <row r="8" spans="1:14">
      <c r="A8" s="40" t="s">
        <v>43</v>
      </c>
      <c r="B8" s="40"/>
      <c r="C8" s="40"/>
      <c r="D8" s="40"/>
      <c r="E8" s="140" t="s">
        <v>430</v>
      </c>
      <c r="F8" s="13">
        <v>57383</v>
      </c>
      <c r="G8" s="13">
        <v>59640</v>
      </c>
      <c r="H8" s="13">
        <v>49576</v>
      </c>
      <c r="I8" s="13">
        <v>50815</v>
      </c>
      <c r="J8" s="13">
        <v>50065</v>
      </c>
      <c r="K8" s="13">
        <v>48533</v>
      </c>
      <c r="L8" s="13">
        <v>44006</v>
      </c>
      <c r="M8" s="13">
        <v>41125</v>
      </c>
      <c r="N8" s="13">
        <v>40964.323798400001</v>
      </c>
    </row>
    <row r="9" spans="1:14">
      <c r="A9" s="40" t="s">
        <v>43</v>
      </c>
      <c r="B9" s="40"/>
      <c r="C9" s="40"/>
      <c r="D9" s="40"/>
      <c r="E9" s="140" t="s">
        <v>431</v>
      </c>
      <c r="F9" s="13">
        <v>46983</v>
      </c>
      <c r="G9" s="13">
        <v>51560</v>
      </c>
      <c r="H9" s="13">
        <v>36427</v>
      </c>
      <c r="I9" s="13">
        <v>34148</v>
      </c>
      <c r="J9" s="13">
        <v>33038</v>
      </c>
      <c r="K9" s="13">
        <v>36105</v>
      </c>
      <c r="L9" s="13">
        <v>34172.210603699998</v>
      </c>
      <c r="M9" s="13">
        <v>30674</v>
      </c>
      <c r="N9" s="13">
        <v>33813.982016599999</v>
      </c>
    </row>
    <row r="10" spans="1:14">
      <c r="A10" s="40" t="s">
        <v>43</v>
      </c>
      <c r="B10" s="40"/>
      <c r="C10" s="40"/>
      <c r="D10" s="40"/>
      <c r="E10" s="140" t="s">
        <v>432</v>
      </c>
      <c r="F10" s="13">
        <v>5272</v>
      </c>
      <c r="G10" s="13">
        <v>6945</v>
      </c>
      <c r="H10" s="13">
        <v>8355</v>
      </c>
      <c r="I10" s="13">
        <v>9651</v>
      </c>
      <c r="J10" s="13">
        <v>11573</v>
      </c>
      <c r="K10" s="13">
        <v>14747</v>
      </c>
      <c r="L10" s="13">
        <v>17513.6273067</v>
      </c>
      <c r="M10" s="13">
        <v>19017</v>
      </c>
      <c r="N10" s="13">
        <v>23521.356815799994</v>
      </c>
    </row>
    <row r="11" spans="1:14">
      <c r="A11" s="40" t="s">
        <v>43</v>
      </c>
      <c r="B11" s="40"/>
      <c r="C11" s="40"/>
      <c r="D11" s="40"/>
      <c r="E11" s="140" t="s">
        <v>433</v>
      </c>
      <c r="F11" s="13">
        <v>11013</v>
      </c>
      <c r="G11" s="13">
        <v>11324</v>
      </c>
      <c r="H11" s="13">
        <v>9490</v>
      </c>
      <c r="I11" s="13">
        <v>10118</v>
      </c>
      <c r="J11" s="13">
        <v>10116</v>
      </c>
      <c r="K11" s="13">
        <v>9747</v>
      </c>
      <c r="L11" s="13">
        <v>10634.6319472</v>
      </c>
      <c r="M11" s="13">
        <v>10782</v>
      </c>
      <c r="N11" s="13">
        <v>11694.383013000001</v>
      </c>
    </row>
    <row r="12" spans="1:14" s="104" customFormat="1">
      <c r="A12" s="104" t="s">
        <v>44</v>
      </c>
      <c r="E12" s="135" t="s">
        <v>28</v>
      </c>
      <c r="F12" s="14">
        <f t="shared" ref="F12:L12" si="0">SUM(F8:F11)</f>
        <v>120651</v>
      </c>
      <c r="G12" s="14">
        <f t="shared" si="0"/>
        <v>129469</v>
      </c>
      <c r="H12" s="14">
        <f t="shared" si="0"/>
        <v>103848</v>
      </c>
      <c r="I12" s="14">
        <f t="shared" si="0"/>
        <v>104732</v>
      </c>
      <c r="J12" s="14">
        <f t="shared" si="0"/>
        <v>104792</v>
      </c>
      <c r="K12" s="14">
        <f t="shared" si="0"/>
        <v>109132</v>
      </c>
      <c r="L12" s="14">
        <f t="shared" si="0"/>
        <v>106326.46985759999</v>
      </c>
      <c r="M12" s="14">
        <f>SUM(M8:M11)</f>
        <v>101598</v>
      </c>
      <c r="N12" s="14">
        <f>SUM(N8:N11)</f>
        <v>109994.0456438</v>
      </c>
    </row>
    <row r="13" spans="1:14">
      <c r="A13" s="40" t="s">
        <v>45</v>
      </c>
      <c r="B13" s="40"/>
      <c r="C13" s="40"/>
      <c r="D13" s="40"/>
      <c r="E13" s="40"/>
      <c r="F13" s="40"/>
      <c r="G13" s="40"/>
      <c r="H13" s="40"/>
      <c r="I13" s="40"/>
      <c r="J13" s="40"/>
      <c r="K13" s="40"/>
      <c r="L13" s="40"/>
      <c r="M13" s="40"/>
      <c r="N13" s="40"/>
    </row>
    <row r="14" spans="1:14">
      <c r="A14" s="40" t="s">
        <v>42</v>
      </c>
      <c r="B14" s="40"/>
      <c r="C14" s="40"/>
      <c r="D14" s="40"/>
      <c r="E14" s="104" t="s">
        <v>440</v>
      </c>
      <c r="F14" s="34">
        <v>2004</v>
      </c>
      <c r="G14" s="34">
        <v>2005</v>
      </c>
      <c r="H14" s="34">
        <v>2006</v>
      </c>
      <c r="I14" s="34">
        <v>2007</v>
      </c>
      <c r="J14" s="123">
        <v>2008</v>
      </c>
      <c r="K14" s="123">
        <v>2009</v>
      </c>
      <c r="L14" s="123">
        <v>2010</v>
      </c>
      <c r="M14" s="123">
        <v>2011</v>
      </c>
      <c r="N14" s="123">
        <v>2012</v>
      </c>
    </row>
    <row r="15" spans="1:14">
      <c r="A15" s="40" t="s">
        <v>43</v>
      </c>
      <c r="B15" s="40"/>
      <c r="C15" s="40"/>
      <c r="D15" s="40"/>
      <c r="E15" s="140" t="s">
        <v>430</v>
      </c>
      <c r="F15" s="144">
        <f t="shared" ref="F15:K15" si="1">+F8/F12</f>
        <v>0.47561147441794926</v>
      </c>
      <c r="G15" s="144">
        <f t="shared" si="1"/>
        <v>0.46065081216352949</v>
      </c>
      <c r="H15" s="144">
        <f t="shared" si="1"/>
        <v>0.47739003158462368</v>
      </c>
      <c r="I15" s="144">
        <f t="shared" si="1"/>
        <v>0.48519077263873506</v>
      </c>
      <c r="J15" s="144">
        <f t="shared" si="1"/>
        <v>0.4777559355676006</v>
      </c>
      <c r="K15" s="144">
        <f t="shared" si="1"/>
        <v>0.44471832276509182</v>
      </c>
      <c r="L15" s="144">
        <f>+L8/L12</f>
        <v>0.41387624416512631</v>
      </c>
      <c r="M15" s="144">
        <f>+M8/M12</f>
        <v>0.40478159018878324</v>
      </c>
      <c r="N15" s="144">
        <f>+N8/N12</f>
        <v>0.37242310307466198</v>
      </c>
    </row>
    <row r="16" spans="1:14">
      <c r="A16" s="40" t="s">
        <v>43</v>
      </c>
      <c r="B16" s="40"/>
      <c r="C16" s="40"/>
      <c r="D16" s="40"/>
      <c r="E16" s="140" t="s">
        <v>431</v>
      </c>
      <c r="F16" s="144">
        <f t="shared" ref="F16:K16" si="2">+F9/F12</f>
        <v>0.38941243752641919</v>
      </c>
      <c r="G16" s="144">
        <f t="shared" si="2"/>
        <v>0.39824205022051612</v>
      </c>
      <c r="H16" s="144">
        <f t="shared" si="2"/>
        <v>0.35077228256682846</v>
      </c>
      <c r="I16" s="144">
        <f t="shared" si="2"/>
        <v>0.32605125463086737</v>
      </c>
      <c r="J16" s="144">
        <f t="shared" si="2"/>
        <v>0.31527215818001375</v>
      </c>
      <c r="K16" s="144">
        <f t="shared" si="2"/>
        <v>0.33083788439687717</v>
      </c>
      <c r="L16" s="144">
        <f>+L9/L12</f>
        <v>0.32138949642046671</v>
      </c>
      <c r="M16" s="144">
        <f>+M9/M12</f>
        <v>0.30191539203527629</v>
      </c>
      <c r="N16" s="144">
        <f>+N9/N12</f>
        <v>0.30741647712551412</v>
      </c>
    </row>
    <row r="17" spans="1:14">
      <c r="A17" s="40" t="s">
        <v>43</v>
      </c>
      <c r="B17" s="40"/>
      <c r="C17" s="40"/>
      <c r="D17" s="40"/>
      <c r="E17" s="140" t="s">
        <v>432</v>
      </c>
      <c r="F17" s="144">
        <f t="shared" ref="F17:K17" si="3">+F10/F12</f>
        <v>4.3696281008860263E-2</v>
      </c>
      <c r="G17" s="144">
        <f t="shared" si="3"/>
        <v>5.3642184615622271E-2</v>
      </c>
      <c r="H17" s="144">
        <f t="shared" si="3"/>
        <v>8.0454125259995374E-2</v>
      </c>
      <c r="I17" s="144">
        <f t="shared" si="3"/>
        <v>9.2149486307909714E-2</v>
      </c>
      <c r="J17" s="144">
        <f t="shared" si="3"/>
        <v>0.11043781968089167</v>
      </c>
      <c r="K17" s="144">
        <f t="shared" si="3"/>
        <v>0.13512993439137924</v>
      </c>
      <c r="L17" s="144">
        <f>+L10/L12</f>
        <v>0.16471559086044615</v>
      </c>
      <c r="M17" s="144">
        <f>+M10/M12</f>
        <v>0.18717888147404477</v>
      </c>
      <c r="N17" s="144">
        <f>+N10/N12</f>
        <v>0.2138420918889605</v>
      </c>
    </row>
    <row r="18" spans="1:14">
      <c r="A18" s="40" t="s">
        <v>43</v>
      </c>
      <c r="B18" s="40"/>
      <c r="C18" s="40"/>
      <c r="D18" s="40"/>
      <c r="E18" s="140" t="s">
        <v>433</v>
      </c>
      <c r="F18" s="144">
        <f t="shared" ref="F18:K18" si="4">+F11/F12</f>
        <v>9.1279807046771272E-2</v>
      </c>
      <c r="G18" s="144">
        <f t="shared" si="4"/>
        <v>8.7464953000332121E-2</v>
      </c>
      <c r="H18" s="144">
        <f t="shared" si="4"/>
        <v>9.1383560588552501E-2</v>
      </c>
      <c r="I18" s="144">
        <f t="shared" si="4"/>
        <v>9.6608486422487871E-2</v>
      </c>
      <c r="J18" s="144">
        <f t="shared" si="4"/>
        <v>9.653408657149401E-2</v>
      </c>
      <c r="K18" s="144">
        <f t="shared" si="4"/>
        <v>8.9313858446651767E-2</v>
      </c>
      <c r="L18" s="144">
        <f>+L11/L12</f>
        <v>0.10001866855396083</v>
      </c>
      <c r="M18" s="144">
        <f>+M11/M12</f>
        <v>0.10612413630189571</v>
      </c>
      <c r="N18" s="144">
        <f>+N11/N12</f>
        <v>0.10631832791086337</v>
      </c>
    </row>
    <row r="19" spans="1:14" s="104" customFormat="1">
      <c r="A19" s="104" t="s">
        <v>44</v>
      </c>
      <c r="E19" s="135" t="s">
        <v>28</v>
      </c>
      <c r="F19" s="145">
        <f t="shared" ref="F19:L19" si="5">SUM(F15:F18)</f>
        <v>1</v>
      </c>
      <c r="G19" s="145">
        <f t="shared" si="5"/>
        <v>1</v>
      </c>
      <c r="H19" s="145">
        <f t="shared" si="5"/>
        <v>1</v>
      </c>
      <c r="I19" s="145">
        <f t="shared" si="5"/>
        <v>1</v>
      </c>
      <c r="J19" s="145">
        <f t="shared" si="5"/>
        <v>1.0000000000000002</v>
      </c>
      <c r="K19" s="145">
        <f t="shared" si="5"/>
        <v>1</v>
      </c>
      <c r="L19" s="145">
        <f t="shared" si="5"/>
        <v>1</v>
      </c>
      <c r="M19" s="145">
        <f>SUM(M15:M18)</f>
        <v>1</v>
      </c>
      <c r="N19" s="145">
        <f>SUM(N15:N18)</f>
        <v>1</v>
      </c>
    </row>
  </sheetData>
  <phoneticPr fontId="0" type="noConversion"/>
  <pageMargins left="0.75" right="0.75" top="1" bottom="1" header="0.5" footer="0.5"/>
  <pageSetup paperSize="9" orientation="landscape"/>
  <headerFooter alignWithMargins="0"/>
  <colBreaks count="1" manualBreakCount="1">
    <brk id="4" max="18" man="1"/>
  </colBreak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T102"/>
  <sheetViews>
    <sheetView view="pageBreakPreview" zoomScaleSheetLayoutView="100" workbookViewId="0">
      <pane xSplit="6" topLeftCell="I1" activePane="topRight" state="frozen"/>
      <selection pane="topRight" sqref="A1:A1048576"/>
    </sheetView>
  </sheetViews>
  <sheetFormatPr baseColWidth="10" defaultColWidth="7.1640625" defaultRowHeight="12" x14ac:dyDescent="0"/>
  <cols>
    <col min="1" max="1" width="20.33203125" style="64" hidden="1" customWidth="1"/>
    <col min="2" max="2" width="12.1640625" style="64" hidden="1" customWidth="1"/>
    <col min="3" max="3" width="11.1640625" style="64" hidden="1" customWidth="1"/>
    <col min="4" max="4" width="27.5" style="64" hidden="1" customWidth="1"/>
    <col min="5" max="5" width="30.83203125" style="64" customWidth="1"/>
    <col min="6" max="6" width="9" style="73" customWidth="1"/>
    <col min="7" max="14" width="9" style="64" customWidth="1"/>
    <col min="15" max="16" width="9" style="66" customWidth="1"/>
    <col min="17" max="17" width="9" style="64" customWidth="1"/>
    <col min="18" max="18" width="8.6640625" style="64" bestFit="1" customWidth="1"/>
    <col min="19" max="19" width="7.5" style="64" bestFit="1" customWidth="1"/>
    <col min="20" max="16384" width="7.1640625" style="64"/>
  </cols>
  <sheetData>
    <row r="1" spans="1:19" ht="15.75" customHeight="1">
      <c r="A1" s="114">
        <f>'Income_statement-Q'!A1</f>
        <v>41306</v>
      </c>
      <c r="B1" s="115" t="s">
        <v>175</v>
      </c>
      <c r="C1" s="116"/>
      <c r="D1" s="117" t="str">
        <f>Company</f>
        <v>AB Electrolux</v>
      </c>
      <c r="E1" s="117" t="str">
        <f>Company</f>
        <v>AB Electrolux</v>
      </c>
      <c r="F1" s="64"/>
    </row>
    <row r="2" spans="1:19" ht="15.75" customHeight="1">
      <c r="A2" s="118"/>
      <c r="B2" s="115" t="s">
        <v>177</v>
      </c>
      <c r="C2" s="116"/>
      <c r="D2" s="119">
        <f>A1</f>
        <v>41306</v>
      </c>
      <c r="E2" s="120">
        <f>A1</f>
        <v>41306</v>
      </c>
      <c r="F2" s="64"/>
    </row>
    <row r="3" spans="1:19" ht="15.75" customHeight="1">
      <c r="A3" s="118"/>
      <c r="B3" s="115" t="s">
        <v>178</v>
      </c>
      <c r="C3" s="116" t="s">
        <v>179</v>
      </c>
      <c r="D3" s="121" t="s">
        <v>180</v>
      </c>
      <c r="E3" s="121" t="s">
        <v>181</v>
      </c>
      <c r="F3" s="64"/>
      <c r="H3" s="65"/>
    </row>
    <row r="4" spans="1:19" ht="15.75" customHeight="1">
      <c r="A4" s="40" t="s">
        <v>41</v>
      </c>
      <c r="B4" s="115" t="s">
        <v>182</v>
      </c>
      <c r="C4" s="61"/>
      <c r="D4" s="100" t="s">
        <v>447</v>
      </c>
      <c r="E4" s="100" t="s">
        <v>447</v>
      </c>
      <c r="F4" s="64"/>
      <c r="N4" s="66"/>
      <c r="P4" s="64"/>
    </row>
    <row r="5" spans="1:19" ht="15.75" customHeight="1">
      <c r="B5" s="115" t="s">
        <v>184</v>
      </c>
      <c r="C5" s="61"/>
      <c r="D5" s="61"/>
      <c r="E5" s="100"/>
      <c r="F5" s="198"/>
      <c r="G5" s="198"/>
      <c r="H5" s="198"/>
      <c r="I5" s="198"/>
      <c r="J5" s="199"/>
      <c r="K5" s="198"/>
      <c r="L5" s="198"/>
      <c r="M5" s="198"/>
      <c r="N5" s="198"/>
      <c r="O5" s="199"/>
      <c r="P5" s="198"/>
      <c r="Q5" s="31"/>
      <c r="R5" s="31"/>
      <c r="S5" s="31"/>
    </row>
    <row r="6" spans="1:19" ht="15.75" customHeight="1">
      <c r="A6" s="31" t="s">
        <v>42</v>
      </c>
      <c r="B6" s="137" t="s">
        <v>183</v>
      </c>
      <c r="C6" s="200"/>
      <c r="D6" s="200"/>
      <c r="E6" s="179"/>
      <c r="F6" s="198">
        <v>1999</v>
      </c>
      <c r="G6" s="198">
        <v>2000</v>
      </c>
      <c r="H6" s="198">
        <v>2001</v>
      </c>
      <c r="I6" s="198">
        <v>2002</v>
      </c>
      <c r="J6" s="199">
        <v>2003</v>
      </c>
      <c r="K6" s="198">
        <v>2004</v>
      </c>
      <c r="L6" s="198">
        <v>2005</v>
      </c>
      <c r="M6" s="198">
        <v>2006</v>
      </c>
      <c r="N6" s="198">
        <v>2007</v>
      </c>
      <c r="O6" s="199">
        <v>2008</v>
      </c>
      <c r="P6" s="199">
        <v>2009</v>
      </c>
      <c r="Q6" s="199">
        <v>2010</v>
      </c>
      <c r="R6" s="199">
        <v>2011</v>
      </c>
      <c r="S6" s="199">
        <v>2012</v>
      </c>
    </row>
    <row r="7" spans="1:19" ht="13">
      <c r="A7" s="64" t="s">
        <v>43</v>
      </c>
      <c r="B7" s="61"/>
      <c r="C7" s="61"/>
      <c r="D7" s="61"/>
      <c r="E7" s="55" t="s">
        <v>37</v>
      </c>
      <c r="F7" s="75"/>
      <c r="G7" s="75"/>
      <c r="H7" s="75"/>
      <c r="I7" s="75"/>
      <c r="J7" s="75"/>
      <c r="K7" s="75"/>
      <c r="L7" s="75"/>
      <c r="M7" s="75"/>
      <c r="N7" s="75"/>
      <c r="O7" s="77"/>
      <c r="P7" s="77"/>
      <c r="Q7" s="77"/>
      <c r="R7" s="77"/>
      <c r="S7" s="77"/>
    </row>
    <row r="8" spans="1:19">
      <c r="A8" s="64" t="s">
        <v>42</v>
      </c>
      <c r="E8" s="63" t="s">
        <v>186</v>
      </c>
      <c r="F8" s="64"/>
      <c r="Q8" s="66"/>
      <c r="R8" s="66"/>
      <c r="S8" s="66"/>
    </row>
    <row r="9" spans="1:19">
      <c r="A9" s="64" t="s">
        <v>43</v>
      </c>
      <c r="B9" s="115" t="s">
        <v>46</v>
      </c>
      <c r="E9" s="73" t="s">
        <v>189</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5433.7562412000007</v>
      </c>
    </row>
    <row r="10" spans="1:19">
      <c r="A10" s="64" t="s">
        <v>43</v>
      </c>
      <c r="B10" s="115" t="s">
        <v>46</v>
      </c>
      <c r="E10" s="73" t="s">
        <v>192</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2650.1423675999999</v>
      </c>
    </row>
    <row r="11" spans="1:19">
      <c r="A11" s="64" t="s">
        <v>43</v>
      </c>
      <c r="B11" s="115" t="s">
        <v>46</v>
      </c>
      <c r="E11" s="73" t="s">
        <v>191</v>
      </c>
      <c r="F11" s="13">
        <v>6169</v>
      </c>
      <c r="G11" s="13">
        <v>6603</v>
      </c>
      <c r="H11" s="13">
        <v>7039.9007999999994</v>
      </c>
      <c r="I11" s="13">
        <v>6789.4917000000005</v>
      </c>
      <c r="J11" s="13">
        <v>6525</v>
      </c>
      <c r="K11" s="13">
        <v>6445</v>
      </c>
      <c r="L11" s="13">
        <v>6659</v>
      </c>
      <c r="M11" s="13">
        <v>5081</v>
      </c>
      <c r="N11" s="13">
        <v>4957</v>
      </c>
      <c r="O11" s="13">
        <v>4942</v>
      </c>
      <c r="P11" s="13">
        <v>5119</v>
      </c>
      <c r="Q11" s="13">
        <v>4223</v>
      </c>
      <c r="R11" s="13">
        <v>3809</v>
      </c>
      <c r="S11" s="13">
        <v>3630.6341767000004</v>
      </c>
    </row>
    <row r="12" spans="1:19">
      <c r="A12" s="64" t="s">
        <v>43</v>
      </c>
      <c r="B12" s="115" t="s">
        <v>46</v>
      </c>
      <c r="E12" s="73" t="s">
        <v>187</v>
      </c>
      <c r="F12" s="13">
        <v>6827</v>
      </c>
      <c r="G12" s="13">
        <v>6610</v>
      </c>
      <c r="H12" s="13">
        <v>7248.6705000000002</v>
      </c>
      <c r="I12" s="13">
        <v>6773.3310000000001</v>
      </c>
      <c r="J12" s="13">
        <v>6027</v>
      </c>
      <c r="K12" s="13">
        <v>5411</v>
      </c>
      <c r="L12" s="13">
        <v>5580</v>
      </c>
      <c r="M12" s="13">
        <v>5011</v>
      </c>
      <c r="N12" s="13">
        <v>5109</v>
      </c>
      <c r="O12" s="13">
        <v>4979</v>
      </c>
      <c r="P12" s="13">
        <v>5044</v>
      </c>
      <c r="Q12" s="13">
        <v>4609</v>
      </c>
      <c r="R12" s="13">
        <v>4092</v>
      </c>
      <c r="S12" s="13">
        <v>3407.3798243000006</v>
      </c>
    </row>
    <row r="13" spans="1:19">
      <c r="A13" s="64" t="s">
        <v>43</v>
      </c>
      <c r="B13" s="115" t="s">
        <v>46</v>
      </c>
      <c r="E13" s="73" t="s">
        <v>188</v>
      </c>
      <c r="F13" s="13">
        <v>4422</v>
      </c>
      <c r="G13" s="13">
        <v>4464</v>
      </c>
      <c r="H13" s="13">
        <v>4518.3379000000004</v>
      </c>
      <c r="I13" s="13">
        <v>4473.1572999999999</v>
      </c>
      <c r="J13" s="13">
        <v>4307</v>
      </c>
      <c r="K13" s="13">
        <v>4293</v>
      </c>
      <c r="L13" s="13">
        <v>4592</v>
      </c>
      <c r="M13" s="13">
        <v>3681</v>
      </c>
      <c r="N13" s="13">
        <v>3814</v>
      </c>
      <c r="O13" s="13">
        <v>3559</v>
      </c>
      <c r="P13" s="13">
        <v>3399</v>
      </c>
      <c r="Q13" s="13">
        <v>3353</v>
      </c>
      <c r="R13" s="13">
        <v>4210</v>
      </c>
      <c r="S13" s="13">
        <v>3848.7432234000003</v>
      </c>
    </row>
    <row r="14" spans="1:19">
      <c r="A14" s="64" t="s">
        <v>43</v>
      </c>
      <c r="B14" s="115" t="s">
        <v>46</v>
      </c>
      <c r="E14" s="73" t="s">
        <v>190</v>
      </c>
      <c r="F14" s="13">
        <v>2948</v>
      </c>
      <c r="G14" s="13">
        <v>2777</v>
      </c>
      <c r="H14" s="13">
        <v>2980.6954000000001</v>
      </c>
      <c r="I14" s="13">
        <v>2868.2658999999999</v>
      </c>
      <c r="J14" s="13">
        <v>3306</v>
      </c>
      <c r="K14" s="13">
        <v>3085</v>
      </c>
      <c r="L14" s="13">
        <v>3078</v>
      </c>
      <c r="M14" s="13">
        <v>2742</v>
      </c>
      <c r="N14" s="13">
        <v>2927</v>
      </c>
      <c r="O14" s="13">
        <v>2718</v>
      </c>
      <c r="P14" s="13">
        <v>2596</v>
      </c>
      <c r="Q14" s="13">
        <v>1992</v>
      </c>
      <c r="R14" s="13">
        <v>1386</v>
      </c>
      <c r="S14" s="13">
        <v>1225.6109965000001</v>
      </c>
    </row>
    <row r="15" spans="1:19">
      <c r="A15" s="64" t="s">
        <v>43</v>
      </c>
      <c r="B15" s="115" t="s">
        <v>46</v>
      </c>
      <c r="E15" s="73" t="s">
        <v>194</v>
      </c>
      <c r="F15" s="13">
        <v>2174</v>
      </c>
      <c r="G15" s="13">
        <v>2012</v>
      </c>
      <c r="H15" s="13">
        <v>2213.8587000000002</v>
      </c>
      <c r="I15" s="13">
        <v>2350.4193</v>
      </c>
      <c r="J15" s="13">
        <v>2283</v>
      </c>
      <c r="K15" s="13">
        <v>2309</v>
      </c>
      <c r="L15" s="13">
        <v>2465</v>
      </c>
      <c r="M15" s="13">
        <v>2143</v>
      </c>
      <c r="N15" s="13">
        <v>2122</v>
      </c>
      <c r="O15" s="13">
        <v>2373</v>
      </c>
      <c r="P15" s="13">
        <v>3266</v>
      </c>
      <c r="Q15" s="13">
        <v>3667</v>
      </c>
      <c r="R15" s="13">
        <v>4027</v>
      </c>
      <c r="S15" s="13">
        <v>4210.2614024000013</v>
      </c>
    </row>
    <row r="16" spans="1:19">
      <c r="A16" s="64" t="s">
        <v>43</v>
      </c>
      <c r="B16" s="115" t="s">
        <v>46</v>
      </c>
      <c r="E16" s="73" t="s">
        <v>197</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row>
    <row r="17" spans="1:19">
      <c r="A17" s="64" t="s">
        <v>43</v>
      </c>
      <c r="B17" s="115" t="s">
        <v>46</v>
      </c>
      <c r="E17" s="73" t="s">
        <v>200</v>
      </c>
      <c r="F17" s="13">
        <v>1892</v>
      </c>
      <c r="G17" s="13">
        <v>1820</v>
      </c>
      <c r="H17" s="13">
        <v>1906.5286999999998</v>
      </c>
      <c r="I17" s="13">
        <v>1881.4223999999999</v>
      </c>
      <c r="J17" s="13">
        <v>1803</v>
      </c>
      <c r="K17" s="13">
        <v>1771</v>
      </c>
      <c r="L17" s="13">
        <v>1804</v>
      </c>
      <c r="M17" s="13">
        <v>1515</v>
      </c>
      <c r="N17" s="13">
        <v>1802</v>
      </c>
      <c r="O17" s="13">
        <v>1851</v>
      </c>
      <c r="P17" s="13">
        <v>1579</v>
      </c>
      <c r="Q17" s="13">
        <v>1529</v>
      </c>
      <c r="R17" s="13">
        <v>568</v>
      </c>
      <c r="S17" s="13">
        <v>576.21233470000004</v>
      </c>
    </row>
    <row r="18" spans="1:19">
      <c r="A18" s="64" t="s">
        <v>43</v>
      </c>
      <c r="B18" s="115" t="s">
        <v>46</v>
      </c>
      <c r="E18" s="73" t="s">
        <v>193</v>
      </c>
      <c r="F18" s="13">
        <v>2001</v>
      </c>
      <c r="G18" s="13">
        <v>1801</v>
      </c>
      <c r="H18" s="13">
        <v>1966.6867999999999</v>
      </c>
      <c r="I18" s="13">
        <v>1901.8433</v>
      </c>
      <c r="J18" s="13">
        <v>1800</v>
      </c>
      <c r="K18" s="13">
        <v>1759</v>
      </c>
      <c r="L18" s="13">
        <v>1879</v>
      </c>
      <c r="M18" s="13">
        <v>1480</v>
      </c>
      <c r="N18" s="13">
        <v>1505</v>
      </c>
      <c r="O18" s="13">
        <v>1327</v>
      </c>
      <c r="P18" s="13">
        <v>1229</v>
      </c>
      <c r="Q18" s="13">
        <v>1051</v>
      </c>
      <c r="R18" s="13">
        <v>1000</v>
      </c>
      <c r="S18" s="13">
        <v>998.46235200000012</v>
      </c>
    </row>
    <row r="19" spans="1:19">
      <c r="A19" s="64" t="s">
        <v>43</v>
      </c>
      <c r="B19" s="115" t="s">
        <v>46</v>
      </c>
      <c r="E19" s="73" t="s">
        <v>198</v>
      </c>
      <c r="F19" s="13">
        <v>1742</v>
      </c>
      <c r="G19" s="13">
        <v>1620</v>
      </c>
      <c r="H19" s="13">
        <v>1712.1913999999999</v>
      </c>
      <c r="I19" s="13">
        <v>1581.6413</v>
      </c>
      <c r="J19" s="13">
        <v>1598</v>
      </c>
      <c r="K19" s="13">
        <v>1699</v>
      </c>
      <c r="L19" s="13">
        <v>1857</v>
      </c>
      <c r="M19" s="13">
        <v>1325</v>
      </c>
      <c r="N19" s="13">
        <v>1205</v>
      </c>
      <c r="O19" s="13">
        <v>1260</v>
      </c>
      <c r="P19" s="13">
        <v>1189</v>
      </c>
      <c r="Q19" s="13">
        <v>1164</v>
      </c>
      <c r="R19" s="13">
        <v>1147</v>
      </c>
      <c r="S19" s="13">
        <v>1153.8886602999999</v>
      </c>
    </row>
    <row r="20" spans="1:19">
      <c r="A20" s="64" t="s">
        <v>43</v>
      </c>
      <c r="B20" s="115" t="s">
        <v>46</v>
      </c>
      <c r="E20" s="73" t="s">
        <v>195</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1272.1950856000001</v>
      </c>
    </row>
    <row r="21" spans="1:19">
      <c r="A21" s="64" t="s">
        <v>43</v>
      </c>
      <c r="B21" s="115" t="s">
        <v>46</v>
      </c>
      <c r="E21" s="73" t="s">
        <v>196</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row>
    <row r="22" spans="1:19">
      <c r="A22" s="64" t="s">
        <v>43</v>
      </c>
      <c r="B22" s="115" t="s">
        <v>46</v>
      </c>
      <c r="E22" s="73" t="s">
        <v>201</v>
      </c>
      <c r="F22" s="13">
        <v>593</v>
      </c>
      <c r="G22" s="13">
        <v>629</v>
      </c>
      <c r="H22" s="13">
        <v>766</v>
      </c>
      <c r="I22" s="13">
        <v>818</v>
      </c>
      <c r="J22" s="13">
        <v>844</v>
      </c>
      <c r="K22" s="13">
        <v>809</v>
      </c>
      <c r="L22" s="13">
        <v>819</v>
      </c>
      <c r="M22" s="13">
        <v>737</v>
      </c>
      <c r="N22" s="13">
        <v>774</v>
      </c>
      <c r="O22" s="13">
        <v>642</v>
      </c>
      <c r="P22" s="13">
        <v>426</v>
      </c>
      <c r="Q22" s="13">
        <v>297</v>
      </c>
      <c r="R22" s="13">
        <v>275</v>
      </c>
      <c r="S22" s="13">
        <v>244.49761889999999</v>
      </c>
    </row>
    <row r="23" spans="1:19">
      <c r="A23" s="64" t="s">
        <v>43</v>
      </c>
      <c r="B23" s="115" t="s">
        <v>46</v>
      </c>
      <c r="E23" s="73" t="s">
        <v>199</v>
      </c>
      <c r="F23" s="13">
        <v>477</v>
      </c>
      <c r="G23" s="13">
        <v>529</v>
      </c>
      <c r="H23" s="13">
        <v>632.47249999999997</v>
      </c>
      <c r="I23" s="13">
        <v>615.35259999999994</v>
      </c>
      <c r="J23" s="13">
        <v>684</v>
      </c>
      <c r="K23" s="13">
        <v>705</v>
      </c>
      <c r="L23" s="13">
        <v>716</v>
      </c>
      <c r="M23" s="13">
        <v>597</v>
      </c>
      <c r="N23" s="13">
        <v>632</v>
      </c>
      <c r="O23" s="13">
        <v>652</v>
      </c>
      <c r="P23" s="13">
        <v>538</v>
      </c>
      <c r="Q23" s="13">
        <v>376</v>
      </c>
      <c r="R23" s="13">
        <v>275</v>
      </c>
      <c r="S23" s="13">
        <v>283.06621039999999</v>
      </c>
    </row>
    <row r="24" spans="1:19">
      <c r="A24" s="64" t="s">
        <v>43</v>
      </c>
      <c r="B24" s="115" t="s">
        <v>46</v>
      </c>
      <c r="E24" s="73" t="s">
        <v>202</v>
      </c>
      <c r="F24" s="13">
        <v>444</v>
      </c>
      <c r="G24" s="13">
        <v>442</v>
      </c>
      <c r="H24" s="13">
        <v>508.76830000000001</v>
      </c>
      <c r="I24" s="13">
        <v>577.71990000000005</v>
      </c>
      <c r="J24" s="13">
        <v>591</v>
      </c>
      <c r="K24" s="13">
        <v>611</v>
      </c>
      <c r="L24" s="13">
        <v>621</v>
      </c>
      <c r="M24" s="13">
        <v>544</v>
      </c>
      <c r="N24" s="13">
        <v>617</v>
      </c>
      <c r="O24" s="13">
        <v>612</v>
      </c>
      <c r="P24" s="13">
        <v>535</v>
      </c>
      <c r="Q24" s="13">
        <v>468</v>
      </c>
      <c r="R24" s="13">
        <v>325</v>
      </c>
      <c r="S24" s="13">
        <v>279.11458419999997</v>
      </c>
    </row>
    <row r="25" spans="1:19">
      <c r="A25" s="64" t="s">
        <v>43</v>
      </c>
      <c r="B25" s="115" t="s">
        <v>46</v>
      </c>
      <c r="E25" s="73" t="s">
        <v>203</v>
      </c>
      <c r="F25" s="13">
        <v>124</v>
      </c>
      <c r="G25" s="13">
        <v>220</v>
      </c>
      <c r="H25" s="13">
        <v>248.4222</v>
      </c>
      <c r="I25" s="13">
        <v>176.63890000000001</v>
      </c>
      <c r="J25" s="13">
        <v>168</v>
      </c>
      <c r="K25" s="13">
        <v>175</v>
      </c>
      <c r="L25" s="13">
        <v>182</v>
      </c>
      <c r="M25" s="13">
        <v>140</v>
      </c>
      <c r="N25" s="13">
        <v>146</v>
      </c>
      <c r="O25" s="13">
        <v>161</v>
      </c>
      <c r="P25" s="13">
        <v>174</v>
      </c>
      <c r="Q25" s="13">
        <v>155</v>
      </c>
      <c r="R25" s="13">
        <v>113</v>
      </c>
      <c r="S25" s="13">
        <v>111.502116</v>
      </c>
    </row>
    <row r="26" spans="1:19">
      <c r="A26" s="64" t="s">
        <v>43</v>
      </c>
      <c r="B26" s="115" t="s">
        <v>46</v>
      </c>
      <c r="E26" s="73" t="s">
        <v>266</v>
      </c>
      <c r="F26" s="13"/>
      <c r="G26" s="13"/>
      <c r="H26" s="13"/>
      <c r="I26" s="13"/>
      <c r="J26" s="13"/>
      <c r="K26" s="13"/>
      <c r="L26" s="13"/>
      <c r="M26" s="13">
        <v>60</v>
      </c>
      <c r="N26" s="13">
        <v>62</v>
      </c>
      <c r="O26" s="13">
        <v>35</v>
      </c>
      <c r="P26" s="13">
        <f>28-1</f>
        <v>27</v>
      </c>
      <c r="Q26" s="13">
        <v>31</v>
      </c>
      <c r="R26" s="13">
        <v>30</v>
      </c>
      <c r="S26" s="13">
        <v>26.365152200000001</v>
      </c>
    </row>
    <row r="27" spans="1:19">
      <c r="A27" s="64" t="s">
        <v>28</v>
      </c>
      <c r="B27" s="64" t="s">
        <v>46</v>
      </c>
      <c r="E27" s="73" t="s">
        <v>204</v>
      </c>
      <c r="F27" s="13">
        <f t="shared" ref="F27:L27" si="0">SUM(F9:F25)</f>
        <v>55101</v>
      </c>
      <c r="G27" s="13">
        <f t="shared" si="0"/>
        <v>52821</v>
      </c>
      <c r="H27" s="13">
        <f t="shared" si="0"/>
        <v>56759.260900000016</v>
      </c>
      <c r="I27" s="13">
        <f t="shared" si="0"/>
        <v>54027.961799999997</v>
      </c>
      <c r="J27" s="13">
        <f t="shared" si="0"/>
        <v>51595</v>
      </c>
      <c r="K27" s="13">
        <f t="shared" si="0"/>
        <v>49315</v>
      </c>
      <c r="L27" s="13">
        <f t="shared" si="0"/>
        <v>49827</v>
      </c>
      <c r="M27" s="13">
        <f t="shared" ref="M27:R27" si="1">SUM(M9:M26)</f>
        <v>41303</v>
      </c>
      <c r="N27" s="13">
        <f t="shared" si="1"/>
        <v>41221</v>
      </c>
      <c r="O27" s="13">
        <f t="shared" si="1"/>
        <v>40155</v>
      </c>
      <c r="P27" s="13">
        <f t="shared" si="1"/>
        <v>40024</v>
      </c>
      <c r="Q27" s="13">
        <f t="shared" si="1"/>
        <v>35488</v>
      </c>
      <c r="R27" s="13">
        <f t="shared" si="1"/>
        <v>32474</v>
      </c>
      <c r="S27" s="13">
        <f>SUM(S9:S26)</f>
        <v>31262.697394199997</v>
      </c>
    </row>
    <row r="28" spans="1:19">
      <c r="A28" s="64" t="s">
        <v>45</v>
      </c>
      <c r="E28" s="73"/>
      <c r="F28" s="78"/>
      <c r="G28" s="78"/>
      <c r="H28" s="78"/>
      <c r="I28" s="78"/>
      <c r="J28" s="78"/>
      <c r="K28" s="78"/>
      <c r="L28" s="78"/>
      <c r="M28" s="78"/>
      <c r="N28" s="78"/>
      <c r="O28" s="78"/>
      <c r="P28" s="79"/>
      <c r="Q28" s="79"/>
      <c r="R28" s="79"/>
      <c r="S28" s="79"/>
    </row>
    <row r="29" spans="1:19">
      <c r="A29" s="64" t="s">
        <v>42</v>
      </c>
      <c r="E29" s="63" t="s">
        <v>205</v>
      </c>
      <c r="F29" s="77">
        <v>1999</v>
      </c>
      <c r="G29" s="77">
        <v>2000</v>
      </c>
      <c r="H29" s="77">
        <v>2001</v>
      </c>
      <c r="I29" s="77">
        <v>2002</v>
      </c>
      <c r="J29" s="77">
        <v>2003</v>
      </c>
      <c r="K29" s="77">
        <v>2004</v>
      </c>
      <c r="L29" s="77">
        <v>2005</v>
      </c>
      <c r="M29" s="77">
        <v>2006</v>
      </c>
      <c r="N29" s="77">
        <v>2007</v>
      </c>
      <c r="O29" s="77">
        <v>2008</v>
      </c>
      <c r="P29" s="77">
        <v>2009</v>
      </c>
      <c r="Q29" s="77">
        <v>2010</v>
      </c>
      <c r="R29" s="77">
        <v>2011</v>
      </c>
      <c r="S29" s="77">
        <v>2012</v>
      </c>
    </row>
    <row r="30" spans="1:19">
      <c r="A30" s="64" t="s">
        <v>43</v>
      </c>
      <c r="B30" s="64" t="s">
        <v>46</v>
      </c>
      <c r="E30" s="73" t="s">
        <v>208</v>
      </c>
      <c r="F30" s="13">
        <v>968</v>
      </c>
      <c r="G30" s="13">
        <v>986</v>
      </c>
      <c r="H30" s="13">
        <v>1280.0396000000001</v>
      </c>
      <c r="I30" s="13">
        <v>1260.8273000000002</v>
      </c>
      <c r="J30" s="13">
        <v>1004</v>
      </c>
      <c r="K30" s="13">
        <v>953</v>
      </c>
      <c r="L30" s="13">
        <v>1261</v>
      </c>
      <c r="M30" s="13">
        <v>1014</v>
      </c>
      <c r="N30" s="13">
        <v>1258</v>
      </c>
      <c r="O30" s="13">
        <v>1648</v>
      </c>
      <c r="P30" s="13">
        <v>1397</v>
      </c>
      <c r="Q30" s="13">
        <v>1506</v>
      </c>
      <c r="R30" s="13">
        <v>1468</v>
      </c>
      <c r="S30" s="13">
        <v>1493.6674296999997</v>
      </c>
    </row>
    <row r="31" spans="1:19">
      <c r="A31" s="64" t="s">
        <v>43</v>
      </c>
      <c r="B31" s="64" t="s">
        <v>46</v>
      </c>
      <c r="E31" s="73" t="s">
        <v>210</v>
      </c>
      <c r="F31" s="13">
        <v>607</v>
      </c>
      <c r="G31" s="13">
        <v>804</v>
      </c>
      <c r="H31" s="13">
        <v>1253.7096999999999</v>
      </c>
      <c r="I31" s="13">
        <v>1722.3240000000001</v>
      </c>
      <c r="J31" s="13">
        <v>2093</v>
      </c>
      <c r="K31" s="13">
        <v>2211</v>
      </c>
      <c r="L31" s="13">
        <v>2834</v>
      </c>
      <c r="M31" s="13">
        <v>2337</v>
      </c>
      <c r="N31" s="13">
        <v>2708</v>
      </c>
      <c r="O31" s="13">
        <v>2694</v>
      </c>
      <c r="P31" s="13">
        <v>1943</v>
      </c>
      <c r="Q31" s="13">
        <v>2138</v>
      </c>
      <c r="R31" s="13">
        <v>2042</v>
      </c>
      <c r="S31" s="13">
        <v>2026.0530735</v>
      </c>
    </row>
    <row r="32" spans="1:19">
      <c r="A32" s="64" t="s">
        <v>43</v>
      </c>
      <c r="B32" s="64" t="s">
        <v>46</v>
      </c>
      <c r="E32" s="73" t="s">
        <v>209</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642.62069719999988</v>
      </c>
    </row>
    <row r="33" spans="1:19">
      <c r="A33" s="64" t="s">
        <v>43</v>
      </c>
      <c r="B33" s="64" t="s">
        <v>46</v>
      </c>
      <c r="E33" s="73" t="s">
        <v>206</v>
      </c>
      <c r="F33" s="13">
        <v>686</v>
      </c>
      <c r="G33" s="13">
        <v>726</v>
      </c>
      <c r="H33" s="13">
        <v>915.82409999999993</v>
      </c>
      <c r="I33" s="13">
        <v>1056.5443</v>
      </c>
      <c r="J33" s="13">
        <v>1020</v>
      </c>
      <c r="K33" s="13">
        <v>906</v>
      </c>
      <c r="L33" s="13">
        <v>906</v>
      </c>
      <c r="M33" s="13">
        <v>857</v>
      </c>
      <c r="N33" s="13">
        <v>915</v>
      </c>
      <c r="O33" s="13">
        <v>837</v>
      </c>
      <c r="P33" s="13">
        <v>683</v>
      </c>
      <c r="Q33" s="13">
        <v>606</v>
      </c>
      <c r="R33" s="13">
        <v>545</v>
      </c>
      <c r="S33" s="13">
        <v>489.57510069999995</v>
      </c>
    </row>
    <row r="34" spans="1:19">
      <c r="A34" s="64" t="s">
        <v>43</v>
      </c>
      <c r="B34" s="64" t="s">
        <v>46</v>
      </c>
      <c r="E34" s="73" t="s">
        <v>212</v>
      </c>
      <c r="F34" s="13">
        <v>436</v>
      </c>
      <c r="G34" s="13">
        <v>535</v>
      </c>
      <c r="H34" s="13">
        <v>299.98750000000001</v>
      </c>
      <c r="I34" s="13">
        <v>252.54499999999999</v>
      </c>
      <c r="J34" s="13">
        <v>231</v>
      </c>
      <c r="K34" s="13">
        <v>422</v>
      </c>
      <c r="L34" s="13">
        <v>491</v>
      </c>
      <c r="M34" s="13">
        <v>410</v>
      </c>
      <c r="N34" s="13">
        <v>514</v>
      </c>
      <c r="O34" s="13">
        <v>465</v>
      </c>
      <c r="P34" s="13">
        <v>272</v>
      </c>
      <c r="Q34" s="13">
        <v>314</v>
      </c>
      <c r="R34" s="13">
        <v>308</v>
      </c>
      <c r="S34" s="13">
        <v>273.70767510000007</v>
      </c>
    </row>
    <row r="35" spans="1:19">
      <c r="A35" s="64" t="s">
        <v>43</v>
      </c>
      <c r="B35" s="64" t="s">
        <v>46</v>
      </c>
      <c r="E35" s="73" t="s">
        <v>211</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560.06319080000003</v>
      </c>
    </row>
    <row r="36" spans="1:19">
      <c r="A36" s="64" t="s">
        <v>43</v>
      </c>
      <c r="B36" s="64" t="s">
        <v>46</v>
      </c>
      <c r="E36" s="73" t="s">
        <v>207</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row>
    <row r="37" spans="1:19">
      <c r="A37" s="64" t="s">
        <v>43</v>
      </c>
      <c r="B37" s="64" t="s">
        <v>46</v>
      </c>
      <c r="E37" s="73" t="s">
        <v>213</v>
      </c>
      <c r="F37" s="13">
        <v>222</v>
      </c>
      <c r="G37" s="13">
        <v>288</v>
      </c>
      <c r="H37" s="13">
        <v>364.7106</v>
      </c>
      <c r="I37" s="13">
        <v>333.31470000000002</v>
      </c>
      <c r="J37" s="13">
        <v>299</v>
      </c>
      <c r="K37" s="13">
        <v>331</v>
      </c>
      <c r="L37" s="13">
        <v>383</v>
      </c>
      <c r="M37" s="13">
        <v>358</v>
      </c>
      <c r="N37" s="13">
        <v>418</v>
      </c>
      <c r="O37" s="13">
        <v>464</v>
      </c>
      <c r="P37" s="13">
        <v>341</v>
      </c>
      <c r="Q37" s="13">
        <v>313</v>
      </c>
      <c r="R37" s="13">
        <v>292</v>
      </c>
      <c r="S37" s="13">
        <v>285.06783640000003</v>
      </c>
    </row>
    <row r="38" spans="1:19">
      <c r="A38" s="64" t="s">
        <v>43</v>
      </c>
      <c r="B38" s="64" t="s">
        <v>46</v>
      </c>
      <c r="E38" s="73" t="s">
        <v>215</v>
      </c>
      <c r="F38" s="13">
        <v>203</v>
      </c>
      <c r="G38" s="13">
        <v>199</v>
      </c>
      <c r="H38" s="13">
        <v>299.1223</v>
      </c>
      <c r="I38" s="13">
        <v>223.84139999999999</v>
      </c>
      <c r="J38" s="13">
        <v>161</v>
      </c>
      <c r="K38" s="13">
        <v>161</v>
      </c>
      <c r="L38" s="13">
        <v>176</v>
      </c>
      <c r="M38" s="13">
        <v>127</v>
      </c>
      <c r="N38" s="13">
        <v>126</v>
      </c>
      <c r="O38" s="13">
        <v>143</v>
      </c>
      <c r="P38" s="13">
        <v>127</v>
      </c>
      <c r="Q38" s="13">
        <v>114</v>
      </c>
      <c r="R38" s="13">
        <v>99</v>
      </c>
      <c r="S38" s="13">
        <v>86.492477799999989</v>
      </c>
    </row>
    <row r="39" spans="1:19">
      <c r="A39" s="64" t="s">
        <v>43</v>
      </c>
      <c r="B39" s="64" t="s">
        <v>46</v>
      </c>
      <c r="E39" s="73" t="s">
        <v>216</v>
      </c>
      <c r="F39" s="13">
        <v>63</v>
      </c>
      <c r="G39" s="13">
        <v>55</v>
      </c>
      <c r="H39" s="13">
        <v>106.7171</v>
      </c>
      <c r="I39" s="13">
        <v>183.47839999999999</v>
      </c>
      <c r="J39" s="13">
        <v>193</v>
      </c>
      <c r="K39" s="13">
        <v>311</v>
      </c>
      <c r="L39" s="13">
        <v>416</v>
      </c>
      <c r="M39" s="13">
        <v>493</v>
      </c>
      <c r="N39" s="13">
        <v>648</v>
      </c>
      <c r="O39" s="13">
        <v>633</v>
      </c>
      <c r="P39" s="13">
        <v>233</v>
      </c>
      <c r="Q39" s="13">
        <v>301</v>
      </c>
      <c r="R39" s="13">
        <v>320</v>
      </c>
      <c r="S39" s="13">
        <v>298.39951290000005</v>
      </c>
    </row>
    <row r="40" spans="1:19">
      <c r="A40" s="64" t="s">
        <v>43</v>
      </c>
      <c r="B40" s="64" t="s">
        <v>46</v>
      </c>
      <c r="E40" s="73" t="s">
        <v>214</v>
      </c>
      <c r="F40" s="13">
        <v>58</v>
      </c>
      <c r="G40" s="13">
        <v>46</v>
      </c>
      <c r="H40" s="13">
        <v>59.891800000000003</v>
      </c>
      <c r="I40" s="13">
        <v>88.45689999999999</v>
      </c>
      <c r="J40" s="13">
        <v>101</v>
      </c>
      <c r="K40" s="13">
        <v>110</v>
      </c>
      <c r="L40" s="13">
        <v>210</v>
      </c>
      <c r="M40" s="13">
        <v>212</v>
      </c>
      <c r="N40" s="13">
        <v>248</v>
      </c>
      <c r="O40" s="13">
        <v>224</v>
      </c>
      <c r="P40" s="13">
        <v>261</v>
      </c>
      <c r="Q40" s="13">
        <v>202</v>
      </c>
      <c r="R40" s="13">
        <v>167</v>
      </c>
      <c r="S40" s="13">
        <v>178.67859799999999</v>
      </c>
    </row>
    <row r="41" spans="1:19">
      <c r="A41" s="64" t="s">
        <v>43</v>
      </c>
      <c r="B41" s="64" t="s">
        <v>46</v>
      </c>
      <c r="E41" s="73" t="s">
        <v>107</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row>
    <row r="42" spans="1:19">
      <c r="A42" s="64" t="s">
        <v>28</v>
      </c>
      <c r="B42" s="64" t="s">
        <v>46</v>
      </c>
      <c r="E42" s="73" t="s">
        <v>218</v>
      </c>
      <c r="F42" s="13">
        <f t="shared" ref="F42:Q42" si="2">SUM(F30:F41)</f>
        <v>4874</v>
      </c>
      <c r="G42" s="13">
        <f t="shared" si="2"/>
        <v>5295</v>
      </c>
      <c r="H42" s="13">
        <f t="shared" si="2"/>
        <v>6632.0027000000009</v>
      </c>
      <c r="I42" s="13">
        <f t="shared" si="2"/>
        <v>7544.3320000000012</v>
      </c>
      <c r="J42" s="13">
        <f t="shared" si="2"/>
        <v>7794</v>
      </c>
      <c r="K42" s="13">
        <f t="shared" si="2"/>
        <v>7911</v>
      </c>
      <c r="L42" s="13">
        <f t="shared" si="2"/>
        <v>9529</v>
      </c>
      <c r="M42" s="13">
        <f t="shared" si="2"/>
        <v>8069</v>
      </c>
      <c r="N42" s="13">
        <f t="shared" si="2"/>
        <v>9593</v>
      </c>
      <c r="O42" s="13">
        <f t="shared" si="2"/>
        <v>9910</v>
      </c>
      <c r="P42" s="13">
        <f t="shared" si="2"/>
        <v>7454</v>
      </c>
      <c r="Q42" s="13">
        <f t="shared" si="2"/>
        <v>7589</v>
      </c>
      <c r="R42" s="13">
        <f>SUM(R30:R41)</f>
        <v>7134</v>
      </c>
      <c r="S42" s="13">
        <f>SUM(S30:S41)</f>
        <v>6890.585493800002</v>
      </c>
    </row>
    <row r="43" spans="1:19">
      <c r="A43" s="64" t="s">
        <v>28</v>
      </c>
      <c r="B43" s="64" t="s">
        <v>46</v>
      </c>
      <c r="E43" s="63" t="s">
        <v>219</v>
      </c>
      <c r="F43" s="13">
        <f t="shared" ref="F43:L43" si="3">F42+F27</f>
        <v>59975</v>
      </c>
      <c r="G43" s="13">
        <f t="shared" si="3"/>
        <v>58116</v>
      </c>
      <c r="H43" s="13">
        <f t="shared" si="3"/>
        <v>63391.26360000002</v>
      </c>
      <c r="I43" s="13">
        <f t="shared" si="3"/>
        <v>61572.293799999999</v>
      </c>
      <c r="J43" s="13">
        <f t="shared" si="3"/>
        <v>59389</v>
      </c>
      <c r="K43" s="13">
        <f t="shared" si="3"/>
        <v>57226</v>
      </c>
      <c r="L43" s="13">
        <f t="shared" si="3"/>
        <v>59356</v>
      </c>
      <c r="M43" s="13">
        <f t="shared" ref="M43:R43" si="4">+M27+M42</f>
        <v>49372</v>
      </c>
      <c r="N43" s="13">
        <f t="shared" si="4"/>
        <v>50814</v>
      </c>
      <c r="O43" s="13">
        <f t="shared" si="4"/>
        <v>50065</v>
      </c>
      <c r="P43" s="13">
        <f t="shared" si="4"/>
        <v>47478</v>
      </c>
      <c r="Q43" s="13">
        <f t="shared" si="4"/>
        <v>43077</v>
      </c>
      <c r="R43" s="13">
        <f t="shared" si="4"/>
        <v>39608</v>
      </c>
      <c r="S43" s="13">
        <f>+S27+S42</f>
        <v>38153.282888000002</v>
      </c>
    </row>
    <row r="44" spans="1:19">
      <c r="A44" s="64" t="s">
        <v>45</v>
      </c>
      <c r="E44" s="73"/>
      <c r="F44" s="78"/>
      <c r="G44" s="78"/>
      <c r="H44" s="78"/>
      <c r="I44" s="96"/>
      <c r="J44" s="96"/>
      <c r="K44" s="96"/>
      <c r="L44" s="96"/>
      <c r="M44" s="96"/>
      <c r="N44" s="96"/>
      <c r="O44" s="96"/>
      <c r="P44" s="97"/>
      <c r="Q44" s="97"/>
      <c r="R44" s="97"/>
      <c r="S44" s="97"/>
    </row>
    <row r="45" spans="1:19">
      <c r="A45" s="64" t="s">
        <v>42</v>
      </c>
      <c r="E45" s="63" t="s">
        <v>220</v>
      </c>
      <c r="F45" s="77">
        <v>1999</v>
      </c>
      <c r="G45" s="77">
        <v>2000</v>
      </c>
      <c r="H45" s="77">
        <v>2001</v>
      </c>
      <c r="I45" s="77">
        <v>2002</v>
      </c>
      <c r="J45" s="77">
        <v>2003</v>
      </c>
      <c r="K45" s="77">
        <v>2004</v>
      </c>
      <c r="L45" s="77">
        <v>2005</v>
      </c>
      <c r="M45" s="77">
        <v>2006</v>
      </c>
      <c r="N45" s="77">
        <v>2007</v>
      </c>
      <c r="O45" s="77">
        <v>2008</v>
      </c>
      <c r="P45" s="77">
        <v>2009</v>
      </c>
      <c r="Q45" s="77">
        <v>2010</v>
      </c>
      <c r="R45" s="77">
        <v>2011</v>
      </c>
      <c r="S45" s="77">
        <v>2012</v>
      </c>
    </row>
    <row r="46" spans="1:19">
      <c r="A46" s="64" t="s">
        <v>43</v>
      </c>
      <c r="B46" s="64" t="s">
        <v>46</v>
      </c>
      <c r="E46" s="73" t="s">
        <v>221</v>
      </c>
      <c r="F46" s="98">
        <v>43759</v>
      </c>
      <c r="G46" s="98">
        <v>48271</v>
      </c>
      <c r="H46" s="98">
        <v>48269</v>
      </c>
      <c r="I46" s="13">
        <v>48370</v>
      </c>
      <c r="J46" s="13">
        <v>44469</v>
      </c>
      <c r="K46" s="13">
        <v>42382</v>
      </c>
      <c r="L46" s="13">
        <v>46208</v>
      </c>
      <c r="M46" s="13">
        <f>31703+271</f>
        <v>31974</v>
      </c>
      <c r="N46" s="13">
        <v>29571</v>
      </c>
      <c r="O46" s="13">
        <v>28610</v>
      </c>
      <c r="P46" s="13">
        <v>31725</v>
      </c>
      <c r="Q46" s="13">
        <v>29782</v>
      </c>
      <c r="R46" s="13">
        <v>26637</v>
      </c>
      <c r="S46" s="13">
        <v>29631.836670500001</v>
      </c>
    </row>
    <row r="47" spans="1:19">
      <c r="A47" s="64" t="s">
        <v>43</v>
      </c>
      <c r="B47" s="64" t="s">
        <v>46</v>
      </c>
      <c r="E47" s="73" t="s">
        <v>222</v>
      </c>
      <c r="F47" s="98">
        <v>3916</v>
      </c>
      <c r="G47" s="98">
        <v>4635</v>
      </c>
      <c r="H47" s="98">
        <v>4638.4537</v>
      </c>
      <c r="I47" s="13">
        <v>4655.7332000000006</v>
      </c>
      <c r="J47" s="13">
        <v>4703</v>
      </c>
      <c r="K47" s="13">
        <v>4907</v>
      </c>
      <c r="L47" s="13">
        <v>5639</v>
      </c>
      <c r="M47" s="13">
        <v>4724</v>
      </c>
      <c r="N47" s="13">
        <v>4577</v>
      </c>
      <c r="O47" s="13">
        <v>4428</v>
      </c>
      <c r="P47" s="13">
        <v>4379</v>
      </c>
      <c r="Q47" s="13">
        <v>4390</v>
      </c>
      <c r="R47" s="13">
        <v>4037</v>
      </c>
      <c r="S47" s="13">
        <v>4182.1453461000001</v>
      </c>
    </row>
    <row r="48" spans="1:19">
      <c r="A48" s="64" t="s">
        <v>28</v>
      </c>
      <c r="B48" s="64" t="s">
        <v>46</v>
      </c>
      <c r="E48" s="73" t="s">
        <v>223</v>
      </c>
      <c r="F48" s="98">
        <v>47675</v>
      </c>
      <c r="G48" s="98">
        <v>52906</v>
      </c>
      <c r="H48" s="98">
        <v>52907.453699999998</v>
      </c>
      <c r="I48" s="98">
        <v>53025.733200000002</v>
      </c>
      <c r="J48" s="98">
        <f t="shared" ref="J48:Q48" si="5">SUM(J46:J47)</f>
        <v>49172</v>
      </c>
      <c r="K48" s="98">
        <f t="shared" si="5"/>
        <v>47289</v>
      </c>
      <c r="L48" s="98">
        <f t="shared" si="5"/>
        <v>51847</v>
      </c>
      <c r="M48" s="98">
        <f t="shared" si="5"/>
        <v>36698</v>
      </c>
      <c r="N48" s="98">
        <f t="shared" si="5"/>
        <v>34148</v>
      </c>
      <c r="O48" s="98">
        <f t="shared" si="5"/>
        <v>33038</v>
      </c>
      <c r="P48" s="98">
        <f t="shared" si="5"/>
        <v>36104</v>
      </c>
      <c r="Q48" s="98">
        <f t="shared" si="5"/>
        <v>34172</v>
      </c>
      <c r="R48" s="98">
        <f>SUM(R46:R47)</f>
        <v>30674</v>
      </c>
      <c r="S48" s="98">
        <f>SUM(S46:S47)</f>
        <v>33813.982016599999</v>
      </c>
    </row>
    <row r="49" spans="1:19">
      <c r="A49" s="64" t="s">
        <v>45</v>
      </c>
      <c r="E49" s="73"/>
      <c r="F49" s="78"/>
      <c r="G49" s="78"/>
      <c r="H49" s="78"/>
      <c r="I49" s="78"/>
      <c r="J49" s="78"/>
      <c r="K49" s="98"/>
      <c r="L49" s="98"/>
      <c r="M49" s="98"/>
      <c r="N49" s="98"/>
      <c r="O49" s="98"/>
      <c r="P49" s="99"/>
      <c r="Q49" s="99"/>
      <c r="R49" s="99"/>
      <c r="S49" s="99"/>
    </row>
    <row r="50" spans="1:19">
      <c r="A50" s="64" t="s">
        <v>42</v>
      </c>
      <c r="E50" s="63" t="s">
        <v>224</v>
      </c>
      <c r="F50" s="77">
        <v>1999</v>
      </c>
      <c r="G50" s="77">
        <v>2000</v>
      </c>
      <c r="H50" s="77">
        <v>2001</v>
      </c>
      <c r="I50" s="77">
        <v>2002</v>
      </c>
      <c r="J50" s="77">
        <v>2003</v>
      </c>
      <c r="K50" s="77">
        <v>2004</v>
      </c>
      <c r="L50" s="77">
        <v>2005</v>
      </c>
      <c r="M50" s="77">
        <v>2006</v>
      </c>
      <c r="N50" s="77">
        <v>2007</v>
      </c>
      <c r="O50" s="77">
        <v>2008</v>
      </c>
      <c r="P50" s="77">
        <v>2009</v>
      </c>
      <c r="Q50" s="77">
        <v>2010</v>
      </c>
      <c r="R50" s="77">
        <v>2011</v>
      </c>
      <c r="S50" s="77">
        <v>2012</v>
      </c>
    </row>
    <row r="51" spans="1:19">
      <c r="A51" s="64" t="s">
        <v>43</v>
      </c>
      <c r="B51" s="64" t="s">
        <v>46</v>
      </c>
      <c r="E51" s="73" t="s">
        <v>225</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row>
    <row r="52" spans="1:19">
      <c r="A52" s="64" t="s">
        <v>43</v>
      </c>
      <c r="B52" s="64" t="s">
        <v>46</v>
      </c>
      <c r="E52" s="73" t="s">
        <v>226</v>
      </c>
      <c r="F52" s="13">
        <v>616</v>
      </c>
      <c r="G52" s="13">
        <v>664</v>
      </c>
      <c r="H52" s="13">
        <v>886.94290000000001</v>
      </c>
      <c r="I52" s="13">
        <v>661.64800000000002</v>
      </c>
      <c r="J52" s="13">
        <v>303</v>
      </c>
      <c r="K52" s="13">
        <v>335</v>
      </c>
      <c r="L52" s="13">
        <v>360</v>
      </c>
      <c r="M52" s="13">
        <v>347</v>
      </c>
      <c r="N52" s="13">
        <v>343</v>
      </c>
      <c r="O52" s="13">
        <v>402</v>
      </c>
      <c r="P52" s="13">
        <v>386</v>
      </c>
      <c r="Q52" s="13">
        <v>560</v>
      </c>
      <c r="R52" s="13">
        <v>584</v>
      </c>
      <c r="S52" s="13">
        <v>727.20868919999998</v>
      </c>
    </row>
    <row r="53" spans="1:19">
      <c r="A53" s="64" t="s">
        <v>43</v>
      </c>
      <c r="B53" s="64" t="s">
        <v>46</v>
      </c>
      <c r="E53" s="73" t="s">
        <v>229</v>
      </c>
      <c r="F53" s="13">
        <v>459</v>
      </c>
      <c r="G53" s="13">
        <v>640</v>
      </c>
      <c r="H53" s="13">
        <v>571.38199999999995</v>
      </c>
      <c r="I53" s="13">
        <v>73.3429</v>
      </c>
      <c r="J53" s="13">
        <v>252</v>
      </c>
      <c r="K53" s="13">
        <v>400</v>
      </c>
      <c r="L53" s="13">
        <v>363</v>
      </c>
      <c r="M53" s="13">
        <v>320</v>
      </c>
      <c r="N53" s="13">
        <v>390</v>
      </c>
      <c r="O53" s="13">
        <v>598</v>
      </c>
      <c r="P53" s="13">
        <v>456</v>
      </c>
      <c r="Q53" s="13">
        <v>507</v>
      </c>
      <c r="R53" s="13">
        <v>776</v>
      </c>
      <c r="S53" s="13">
        <v>2000.9719481</v>
      </c>
    </row>
    <row r="54" spans="1:19">
      <c r="A54" s="64" t="s">
        <v>43</v>
      </c>
      <c r="B54" s="64" t="s">
        <v>46</v>
      </c>
      <c r="E54" s="73" t="s">
        <v>228</v>
      </c>
      <c r="F54" s="13">
        <v>56</v>
      </c>
      <c r="G54" s="13">
        <v>149</v>
      </c>
      <c r="H54" s="13">
        <v>188.52029999999999</v>
      </c>
      <c r="I54" s="13">
        <v>213.96460000000002</v>
      </c>
      <c r="J54" s="13">
        <v>173</v>
      </c>
      <c r="K54" s="13">
        <v>184</v>
      </c>
      <c r="L54" s="13">
        <v>189</v>
      </c>
      <c r="M54" s="13">
        <v>152</v>
      </c>
      <c r="N54" s="13">
        <v>128</v>
      </c>
      <c r="O54" s="13">
        <v>146</v>
      </c>
      <c r="P54" s="13">
        <v>131</v>
      </c>
      <c r="Q54" s="13">
        <v>189</v>
      </c>
      <c r="R54" s="13">
        <v>242</v>
      </c>
      <c r="S54" s="13">
        <v>256.9878028</v>
      </c>
    </row>
    <row r="55" spans="1:19">
      <c r="A55" s="64" t="s">
        <v>43</v>
      </c>
      <c r="B55" s="64" t="s">
        <v>46</v>
      </c>
      <c r="E55" s="73" t="s">
        <v>230</v>
      </c>
      <c r="F55" s="13">
        <v>47</v>
      </c>
      <c r="G55" s="13">
        <v>52</v>
      </c>
      <c r="H55" s="13">
        <v>79.998500000000007</v>
      </c>
      <c r="I55" s="13">
        <v>124.6695</v>
      </c>
      <c r="J55" s="13">
        <v>107</v>
      </c>
      <c r="K55" s="13">
        <v>118</v>
      </c>
      <c r="L55" s="13">
        <v>145</v>
      </c>
      <c r="M55" s="13">
        <v>116</v>
      </c>
      <c r="N55" s="13">
        <v>136</v>
      </c>
      <c r="O55" s="13">
        <v>153</v>
      </c>
      <c r="P55" s="13">
        <v>159</v>
      </c>
      <c r="Q55" s="13">
        <v>222</v>
      </c>
      <c r="R55" s="13">
        <v>273</v>
      </c>
      <c r="S55" s="13">
        <v>326.16462760000002</v>
      </c>
    </row>
    <row r="56" spans="1:19">
      <c r="A56" s="64" t="s">
        <v>43</v>
      </c>
      <c r="B56" s="64" t="s">
        <v>46</v>
      </c>
      <c r="E56" s="73" t="s">
        <v>227</v>
      </c>
      <c r="F56" s="13">
        <v>66</v>
      </c>
      <c r="G56" s="13">
        <v>67</v>
      </c>
      <c r="H56" s="13">
        <v>99.770699999999991</v>
      </c>
      <c r="I56" s="13">
        <v>111.16460000000001</v>
      </c>
      <c r="J56" s="13">
        <v>101</v>
      </c>
      <c r="K56" s="13">
        <v>116</v>
      </c>
      <c r="L56" s="13">
        <v>197</v>
      </c>
      <c r="M56" s="13">
        <v>220</v>
      </c>
      <c r="N56" s="13">
        <v>233</v>
      </c>
      <c r="O56" s="13">
        <v>235</v>
      </c>
      <c r="P56" s="13">
        <v>181</v>
      </c>
      <c r="Q56" s="13">
        <v>249</v>
      </c>
      <c r="R56" s="13">
        <v>309</v>
      </c>
      <c r="S56" s="13">
        <v>346.79752499999995</v>
      </c>
    </row>
    <row r="57" spans="1:19">
      <c r="A57" s="64" t="s">
        <v>43</v>
      </c>
      <c r="B57" s="64" t="s">
        <v>46</v>
      </c>
      <c r="E57" s="73" t="s">
        <v>231</v>
      </c>
      <c r="F57" s="13">
        <v>129</v>
      </c>
      <c r="G57" s="13">
        <v>177</v>
      </c>
      <c r="H57" s="13">
        <v>219.76870000000002</v>
      </c>
      <c r="I57" s="13">
        <v>92.056699999999992</v>
      </c>
      <c r="J57" s="13">
        <v>49</v>
      </c>
      <c r="K57" s="13">
        <v>117</v>
      </c>
      <c r="L57" s="13">
        <v>244</v>
      </c>
      <c r="M57" s="13">
        <v>328</v>
      </c>
      <c r="N57" s="13">
        <v>369</v>
      </c>
      <c r="O57" s="13">
        <v>545</v>
      </c>
      <c r="P57" s="13">
        <v>747</v>
      </c>
      <c r="Q57" s="13">
        <v>342</v>
      </c>
      <c r="R57" s="13">
        <v>542</v>
      </c>
      <c r="S57" s="13">
        <v>703.65037129999996</v>
      </c>
    </row>
    <row r="58" spans="1:19">
      <c r="A58" s="64" t="s">
        <v>43</v>
      </c>
      <c r="B58" s="64" t="s">
        <v>46</v>
      </c>
      <c r="E58" s="73" t="s">
        <v>233</v>
      </c>
      <c r="F58" s="13">
        <v>53</v>
      </c>
      <c r="G58" s="13">
        <v>68</v>
      </c>
      <c r="H58" s="13">
        <v>63.152200000000001</v>
      </c>
      <c r="I58" s="13">
        <v>38.776900000000005</v>
      </c>
      <c r="J58" s="13">
        <v>42</v>
      </c>
      <c r="K58" s="13">
        <v>52</v>
      </c>
      <c r="L58" s="13">
        <v>71</v>
      </c>
      <c r="M58" s="13">
        <v>4</v>
      </c>
      <c r="N58" s="13">
        <v>58</v>
      </c>
      <c r="O58" s="13">
        <v>95</v>
      </c>
      <c r="P58" s="13">
        <v>87</v>
      </c>
      <c r="Q58" s="13">
        <v>127</v>
      </c>
      <c r="R58" s="13">
        <v>583</v>
      </c>
      <c r="S58" s="13">
        <v>2031.9726805999999</v>
      </c>
    </row>
    <row r="59" spans="1:19">
      <c r="A59" s="64" t="s">
        <v>43</v>
      </c>
      <c r="B59" s="64" t="s">
        <v>46</v>
      </c>
      <c r="E59" s="73" t="s">
        <v>232</v>
      </c>
      <c r="F59" s="13">
        <v>86</v>
      </c>
      <c r="G59" s="13">
        <v>86</v>
      </c>
      <c r="H59" s="13">
        <v>49.973500000000001</v>
      </c>
      <c r="I59" s="13">
        <v>14.5228</v>
      </c>
      <c r="J59" s="13">
        <v>16</v>
      </c>
      <c r="K59" s="13">
        <v>31</v>
      </c>
      <c r="L59" s="13">
        <v>38</v>
      </c>
      <c r="M59" s="13">
        <v>34</v>
      </c>
      <c r="N59" s="13">
        <v>45</v>
      </c>
      <c r="O59" s="13">
        <v>85</v>
      </c>
      <c r="P59" s="13">
        <v>78</v>
      </c>
      <c r="Q59" s="13">
        <v>107</v>
      </c>
      <c r="R59" s="13">
        <v>94</v>
      </c>
      <c r="S59" s="13">
        <v>153.08170780000003</v>
      </c>
    </row>
    <row r="60" spans="1:19">
      <c r="A60" s="64" t="s">
        <v>43</v>
      </c>
      <c r="B60" s="64" t="s">
        <v>46</v>
      </c>
      <c r="E60" s="73" t="s">
        <v>234</v>
      </c>
      <c r="F60" s="13">
        <v>26</v>
      </c>
      <c r="G60" s="13">
        <v>41</v>
      </c>
      <c r="H60" s="13">
        <v>62.622599999999998</v>
      </c>
      <c r="I60" s="13">
        <v>-0.4889</v>
      </c>
      <c r="J60" s="13">
        <v>4</v>
      </c>
      <c r="K60" s="13">
        <v>9</v>
      </c>
      <c r="L60" s="13">
        <v>12</v>
      </c>
      <c r="M60" s="13">
        <v>11</v>
      </c>
      <c r="N60" s="13">
        <v>12</v>
      </c>
      <c r="O60" s="13">
        <v>12</v>
      </c>
      <c r="P60" s="13">
        <v>11</v>
      </c>
      <c r="Q60" s="13">
        <v>12</v>
      </c>
      <c r="R60" s="13">
        <v>6</v>
      </c>
      <c r="S60" s="13">
        <v>35.588594200000003</v>
      </c>
    </row>
    <row r="61" spans="1:19">
      <c r="A61" s="64" t="s">
        <v>43</v>
      </c>
      <c r="B61" s="64" t="s">
        <v>46</v>
      </c>
      <c r="E61" s="73" t="s">
        <v>107</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row>
    <row r="62" spans="1:19">
      <c r="A62" s="64" t="s">
        <v>28</v>
      </c>
      <c r="B62" s="64" t="s">
        <v>46</v>
      </c>
      <c r="E62" s="73" t="s">
        <v>235</v>
      </c>
      <c r="F62" s="13">
        <v>4589</v>
      </c>
      <c r="G62" s="13">
        <v>5592</v>
      </c>
      <c r="H62" s="13">
        <v>5944.7329999999993</v>
      </c>
      <c r="I62" s="13">
        <v>4590.1944000000003</v>
      </c>
      <c r="J62" s="13">
        <f t="shared" ref="J62:Q62" si="6">SUM(J51:J61)</f>
        <v>4016</v>
      </c>
      <c r="K62" s="13">
        <f t="shared" si="6"/>
        <v>4967</v>
      </c>
      <c r="L62" s="13">
        <f t="shared" si="6"/>
        <v>6657</v>
      </c>
      <c r="M62" s="13">
        <f t="shared" si="6"/>
        <v>8084</v>
      </c>
      <c r="N62" s="13">
        <f t="shared" si="6"/>
        <v>9651</v>
      </c>
      <c r="O62" s="13">
        <f t="shared" si="6"/>
        <v>11573</v>
      </c>
      <c r="P62" s="13">
        <f t="shared" si="6"/>
        <v>14747</v>
      </c>
      <c r="Q62" s="13">
        <f t="shared" si="6"/>
        <v>17514</v>
      </c>
      <c r="R62" s="13">
        <f>SUM(R51:R61)</f>
        <v>19017</v>
      </c>
      <c r="S62" s="13">
        <f>SUM(S51:S61)</f>
        <v>23521.356815799994</v>
      </c>
    </row>
    <row r="63" spans="1:19">
      <c r="A63" s="64" t="s">
        <v>45</v>
      </c>
      <c r="E63" s="73"/>
      <c r="F63" s="78"/>
      <c r="G63" s="78"/>
      <c r="H63" s="78"/>
      <c r="I63" s="78"/>
      <c r="J63" s="78"/>
      <c r="K63" s="98"/>
      <c r="L63" s="98"/>
      <c r="M63" s="98"/>
      <c r="N63" s="98"/>
      <c r="O63" s="98"/>
      <c r="P63" s="99"/>
      <c r="Q63" s="99"/>
      <c r="R63" s="99"/>
      <c r="S63" s="99"/>
    </row>
    <row r="64" spans="1:19">
      <c r="A64" s="64" t="s">
        <v>42</v>
      </c>
      <c r="E64" s="63" t="s">
        <v>236</v>
      </c>
      <c r="F64" s="77">
        <v>1999</v>
      </c>
      <c r="G64" s="77">
        <v>2000</v>
      </c>
      <c r="H64" s="77">
        <v>2001</v>
      </c>
      <c r="I64" s="77">
        <v>2002</v>
      </c>
      <c r="J64" s="77">
        <v>2003</v>
      </c>
      <c r="K64" s="77">
        <v>2004</v>
      </c>
      <c r="L64" s="77">
        <v>2005</v>
      </c>
      <c r="M64" s="77">
        <v>2006</v>
      </c>
      <c r="N64" s="77">
        <v>2007</v>
      </c>
      <c r="O64" s="77">
        <v>2008</v>
      </c>
      <c r="P64" s="77">
        <v>2009</v>
      </c>
      <c r="Q64" s="77">
        <v>2010</v>
      </c>
      <c r="R64" s="77">
        <v>2011</v>
      </c>
      <c r="S64" s="77">
        <v>2012</v>
      </c>
    </row>
    <row r="65" spans="1:19">
      <c r="A65" s="64" t="s">
        <v>237</v>
      </c>
      <c r="E65" s="63" t="s">
        <v>238</v>
      </c>
      <c r="F65" s="75"/>
      <c r="G65" s="75"/>
      <c r="H65" s="75"/>
      <c r="I65" s="13"/>
      <c r="J65" s="13"/>
      <c r="K65" s="13"/>
      <c r="L65" s="13"/>
      <c r="M65" s="13"/>
      <c r="N65" s="13"/>
      <c r="O65" s="13"/>
      <c r="P65" s="14"/>
      <c r="Q65" s="14"/>
      <c r="R65" s="14"/>
      <c r="S65" s="14"/>
    </row>
    <row r="66" spans="1:19">
      <c r="A66" s="64" t="s">
        <v>43</v>
      </c>
      <c r="B66" s="64" t="s">
        <v>46</v>
      </c>
      <c r="E66" s="73" t="s">
        <v>239</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row>
    <row r="67" spans="1:19">
      <c r="A67" s="64" t="s">
        <v>43</v>
      </c>
      <c r="B67" s="64" t="s">
        <v>46</v>
      </c>
      <c r="E67" s="73" t="s">
        <v>243</v>
      </c>
      <c r="F67" s="13">
        <v>1031</v>
      </c>
      <c r="G67" s="13">
        <v>868</v>
      </c>
      <c r="H67" s="13">
        <v>915.98779999999999</v>
      </c>
      <c r="I67" s="13">
        <v>736.53009999999995</v>
      </c>
      <c r="J67" s="13">
        <v>600</v>
      </c>
      <c r="K67" s="13">
        <v>565</v>
      </c>
      <c r="L67" s="13">
        <v>528</v>
      </c>
      <c r="M67" s="13">
        <v>351</v>
      </c>
      <c r="N67" s="13">
        <v>318</v>
      </c>
      <c r="O67" s="13">
        <v>314</v>
      </c>
      <c r="P67" s="13">
        <v>354</v>
      </c>
      <c r="Q67" s="13">
        <v>380</v>
      </c>
      <c r="R67" s="13">
        <v>508</v>
      </c>
      <c r="S67" s="13">
        <v>673.46021039999994</v>
      </c>
    </row>
    <row r="68" spans="1:19">
      <c r="A68" s="64" t="s">
        <v>43</v>
      </c>
      <c r="B68" s="64" t="s">
        <v>46</v>
      </c>
      <c r="E68" s="73" t="s">
        <v>240</v>
      </c>
      <c r="F68" s="13">
        <v>953</v>
      </c>
      <c r="G68" s="13">
        <v>1134</v>
      </c>
      <c r="H68" s="13">
        <v>926.31759999999997</v>
      </c>
      <c r="I68" s="13">
        <v>869.13830000000007</v>
      </c>
      <c r="J68" s="13">
        <v>528</v>
      </c>
      <c r="K68" s="13">
        <v>565</v>
      </c>
      <c r="L68" s="13">
        <v>400</v>
      </c>
      <c r="M68" s="13">
        <v>19</v>
      </c>
      <c r="N68" s="13">
        <v>24</v>
      </c>
      <c r="O68" s="13">
        <v>39</v>
      </c>
      <c r="P68" s="13">
        <v>61</v>
      </c>
      <c r="Q68" s="13">
        <v>58</v>
      </c>
      <c r="R68" s="13">
        <v>68</v>
      </c>
      <c r="S68" s="13">
        <v>53.815087599999991</v>
      </c>
    </row>
    <row r="69" spans="1:19">
      <c r="A69" s="64" t="s">
        <v>43</v>
      </c>
      <c r="B69" s="64" t="s">
        <v>46</v>
      </c>
      <c r="E69" s="73" t="s">
        <v>249</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row>
    <row r="70" spans="1:19">
      <c r="A70" s="64" t="s">
        <v>43</v>
      </c>
      <c r="B70" s="64" t="s">
        <v>46</v>
      </c>
      <c r="E70" s="73" t="s">
        <v>241</v>
      </c>
      <c r="F70" s="13">
        <v>190</v>
      </c>
      <c r="G70" s="13">
        <v>187</v>
      </c>
      <c r="H70" s="13">
        <v>243.15220000000002</v>
      </c>
      <c r="I70" s="13">
        <v>253.52099999999999</v>
      </c>
      <c r="J70" s="13">
        <v>233</v>
      </c>
      <c r="K70" s="13">
        <v>205</v>
      </c>
      <c r="L70" s="13">
        <v>182</v>
      </c>
      <c r="M70" s="13">
        <v>144</v>
      </c>
      <c r="N70" s="13">
        <v>147</v>
      </c>
      <c r="O70" s="13">
        <v>146</v>
      </c>
      <c r="P70" s="13">
        <v>144</v>
      </c>
      <c r="Q70" s="13">
        <v>214</v>
      </c>
      <c r="R70" s="13">
        <v>239</v>
      </c>
      <c r="S70" s="13">
        <v>286.37868260000005</v>
      </c>
    </row>
    <row r="71" spans="1:19">
      <c r="A71" s="64" t="s">
        <v>43</v>
      </c>
      <c r="B71" s="64" t="s">
        <v>46</v>
      </c>
      <c r="E71" s="73" t="s">
        <v>242</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row>
    <row r="72" spans="1:19">
      <c r="A72" s="64" t="s">
        <v>43</v>
      </c>
      <c r="B72" s="64" t="s">
        <v>46</v>
      </c>
      <c r="E72" s="73" t="s">
        <v>248</v>
      </c>
      <c r="F72" s="13">
        <v>208</v>
      </c>
      <c r="G72" s="13">
        <v>205</v>
      </c>
      <c r="H72" s="13">
        <v>261.22270000000003</v>
      </c>
      <c r="I72" s="13">
        <v>241.02099999999999</v>
      </c>
      <c r="J72" s="13">
        <v>208</v>
      </c>
      <c r="K72" s="13">
        <v>151</v>
      </c>
      <c r="L72" s="13">
        <v>166</v>
      </c>
      <c r="M72" s="13">
        <v>147</v>
      </c>
      <c r="N72" s="13">
        <v>182</v>
      </c>
      <c r="O72" s="13">
        <v>170</v>
      </c>
      <c r="P72" s="13">
        <v>196</v>
      </c>
      <c r="Q72" s="13">
        <v>293</v>
      </c>
      <c r="R72" s="13">
        <v>192</v>
      </c>
      <c r="S72" s="13">
        <v>176.98197420000002</v>
      </c>
    </row>
    <row r="73" spans="1:19">
      <c r="A73" s="64" t="s">
        <v>43</v>
      </c>
      <c r="B73" s="64" t="s">
        <v>46</v>
      </c>
      <c r="E73" s="73" t="s">
        <v>244</v>
      </c>
      <c r="F73" s="13">
        <v>139</v>
      </c>
      <c r="G73" s="13">
        <v>184</v>
      </c>
      <c r="H73" s="13">
        <v>207.679</v>
      </c>
      <c r="I73" s="13">
        <v>200.84870000000001</v>
      </c>
      <c r="J73" s="13">
        <v>172</v>
      </c>
      <c r="K73" s="13">
        <v>157</v>
      </c>
      <c r="L73" s="13">
        <v>174</v>
      </c>
      <c r="M73" s="13">
        <v>153</v>
      </c>
      <c r="N73" s="13">
        <v>178</v>
      </c>
      <c r="O73" s="13">
        <v>207</v>
      </c>
      <c r="P73" s="13">
        <v>234</v>
      </c>
      <c r="Q73" s="13">
        <v>287</v>
      </c>
      <c r="R73" s="13">
        <v>310</v>
      </c>
      <c r="S73" s="13">
        <v>376.62180310000002</v>
      </c>
    </row>
    <row r="74" spans="1:19">
      <c r="A74" s="64" t="s">
        <v>43</v>
      </c>
      <c r="B74" s="64" t="s">
        <v>46</v>
      </c>
      <c r="E74" s="73" t="s">
        <v>245</v>
      </c>
      <c r="F74" s="13">
        <v>131</v>
      </c>
      <c r="G74" s="13">
        <v>120</v>
      </c>
      <c r="H74" s="13">
        <v>129.15690000000001</v>
      </c>
      <c r="I74" s="13">
        <v>124.21980000000001</v>
      </c>
      <c r="J74" s="13">
        <v>85</v>
      </c>
      <c r="K74" s="13">
        <v>80</v>
      </c>
      <c r="L74" s="13">
        <v>79</v>
      </c>
      <c r="M74" s="13">
        <v>80</v>
      </c>
      <c r="N74" s="13">
        <v>101</v>
      </c>
      <c r="O74" s="13">
        <v>127</v>
      </c>
      <c r="P74" s="13">
        <v>165</v>
      </c>
      <c r="Q74" s="13">
        <v>133</v>
      </c>
      <c r="R74" s="13">
        <v>138</v>
      </c>
      <c r="S74" s="13">
        <v>136.715371</v>
      </c>
    </row>
    <row r="75" spans="1:19">
      <c r="A75" s="64" t="s">
        <v>43</v>
      </c>
      <c r="B75" s="64" t="s">
        <v>46</v>
      </c>
      <c r="E75" s="73" t="s">
        <v>246</v>
      </c>
      <c r="F75" s="13">
        <v>45</v>
      </c>
      <c r="G75" s="13">
        <v>63</v>
      </c>
      <c r="H75" s="13">
        <v>80.466499999999996</v>
      </c>
      <c r="I75" s="13">
        <v>81.346800000000002</v>
      </c>
      <c r="J75" s="13">
        <v>67</v>
      </c>
      <c r="K75" s="13">
        <v>78</v>
      </c>
      <c r="L75" s="13">
        <v>103</v>
      </c>
      <c r="M75" s="13">
        <v>100</v>
      </c>
      <c r="N75" s="13">
        <v>149</v>
      </c>
      <c r="O75" s="13">
        <v>206</v>
      </c>
      <c r="P75" s="13">
        <v>279</v>
      </c>
      <c r="Q75" s="13">
        <v>331</v>
      </c>
      <c r="R75" s="13">
        <v>370</v>
      </c>
      <c r="S75" s="13">
        <v>455.10844520000001</v>
      </c>
    </row>
    <row r="76" spans="1:19">
      <c r="A76" s="64" t="s">
        <v>43</v>
      </c>
      <c r="B76" s="64" t="s">
        <v>46</v>
      </c>
      <c r="E76" s="73" t="s">
        <v>250</v>
      </c>
      <c r="F76" s="13">
        <v>99</v>
      </c>
      <c r="G76" s="13">
        <v>63</v>
      </c>
      <c r="H76" s="13">
        <v>76.335800000000006</v>
      </c>
      <c r="I76" s="13">
        <v>67.238699999999994</v>
      </c>
      <c r="J76" s="13">
        <v>56</v>
      </c>
      <c r="K76" s="13">
        <v>42</v>
      </c>
      <c r="L76" s="13">
        <v>49</v>
      </c>
      <c r="M76" s="13">
        <v>30</v>
      </c>
      <c r="N76" s="13">
        <v>20</v>
      </c>
      <c r="O76" s="13">
        <v>28</v>
      </c>
      <c r="P76" s="13">
        <v>39</v>
      </c>
      <c r="Q76" s="13">
        <v>51</v>
      </c>
      <c r="R76" s="13">
        <v>62</v>
      </c>
      <c r="S76" s="13">
        <v>68.083044700000002</v>
      </c>
    </row>
    <row r="77" spans="1:19">
      <c r="A77" s="64" t="s">
        <v>43</v>
      </c>
      <c r="B77" s="64" t="s">
        <v>46</v>
      </c>
      <c r="E77" s="73" t="s">
        <v>107</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row>
    <row r="78" spans="1:19">
      <c r="A78" s="64" t="s">
        <v>28</v>
      </c>
      <c r="B78" s="64" t="s">
        <v>46</v>
      </c>
      <c r="E78" s="73" t="s">
        <v>251</v>
      </c>
      <c r="F78" s="13">
        <v>4456</v>
      </c>
      <c r="G78" s="13">
        <v>4965</v>
      </c>
      <c r="H78" s="13">
        <v>6061.8531000000003</v>
      </c>
      <c r="I78" s="13">
        <v>6143.8971000000001</v>
      </c>
      <c r="J78" s="13">
        <f t="shared" ref="J78:Q78" si="7">SUM(J66:J77)</f>
        <v>4228</v>
      </c>
      <c r="K78" s="13">
        <f t="shared" si="7"/>
        <v>3585</v>
      </c>
      <c r="L78" s="13">
        <f t="shared" si="7"/>
        <v>3687</v>
      </c>
      <c r="M78" s="13">
        <f t="shared" si="7"/>
        <v>2301</v>
      </c>
      <c r="N78" s="13">
        <f t="shared" si="7"/>
        <v>3220</v>
      </c>
      <c r="O78" s="13">
        <f t="shared" si="7"/>
        <v>2901</v>
      </c>
      <c r="P78" s="13">
        <f t="shared" si="7"/>
        <v>2952</v>
      </c>
      <c r="Q78" s="13">
        <f t="shared" si="7"/>
        <v>3580</v>
      </c>
      <c r="R78" s="13">
        <f>SUM(R66:R77)</f>
        <v>4130</v>
      </c>
      <c r="S78" s="13">
        <f>SUM(S66:S77)</f>
        <v>5203.6920794999996</v>
      </c>
    </row>
    <row r="79" spans="1:19">
      <c r="A79" s="64" t="s">
        <v>237</v>
      </c>
      <c r="E79" s="63" t="s">
        <v>252</v>
      </c>
      <c r="F79" s="75"/>
      <c r="G79" s="75"/>
      <c r="H79" s="75"/>
      <c r="I79" s="13"/>
      <c r="J79" s="13"/>
      <c r="K79" s="13"/>
      <c r="L79" s="13"/>
      <c r="M79" s="13"/>
      <c r="N79" s="13"/>
      <c r="O79" s="13"/>
      <c r="P79" s="13"/>
      <c r="Q79" s="13"/>
      <c r="R79" s="13"/>
      <c r="S79" s="13"/>
    </row>
    <row r="80" spans="1:19">
      <c r="A80" s="64" t="s">
        <v>28</v>
      </c>
      <c r="B80" s="64" t="s">
        <v>46</v>
      </c>
      <c r="E80" s="73" t="s">
        <v>253</v>
      </c>
      <c r="F80" s="13">
        <v>744</v>
      </c>
      <c r="G80" s="13">
        <v>768</v>
      </c>
      <c r="H80" s="13">
        <v>824.57249999999999</v>
      </c>
      <c r="I80" s="13">
        <v>886.86609999999996</v>
      </c>
      <c r="J80" s="13">
        <v>694</v>
      </c>
      <c r="K80" s="13">
        <v>773</v>
      </c>
      <c r="L80" s="13">
        <v>831</v>
      </c>
      <c r="M80" s="13">
        <v>1239</v>
      </c>
      <c r="N80" s="13">
        <v>676</v>
      </c>
      <c r="O80" s="13">
        <v>1189</v>
      </c>
      <c r="P80" s="13">
        <v>1070</v>
      </c>
      <c r="Q80" s="13">
        <v>1071</v>
      </c>
      <c r="R80" s="13">
        <v>951</v>
      </c>
      <c r="S80" s="13">
        <v>972</v>
      </c>
    </row>
    <row r="81" spans="1:20">
      <c r="A81" s="64" t="s">
        <v>28</v>
      </c>
      <c r="B81" s="64" t="s">
        <v>46</v>
      </c>
      <c r="E81" s="63" t="s">
        <v>254</v>
      </c>
      <c r="F81" s="13">
        <v>5200</v>
      </c>
      <c r="G81" s="13">
        <v>5733</v>
      </c>
      <c r="H81" s="13">
        <v>6886.4256000000005</v>
      </c>
      <c r="I81" s="13">
        <v>7030.7632000000003</v>
      </c>
      <c r="J81" s="13">
        <f>J80+J78</f>
        <v>4922</v>
      </c>
      <c r="K81" s="13">
        <f>K80+K78</f>
        <v>4358</v>
      </c>
      <c r="L81" s="13">
        <f>L80+L78</f>
        <v>4518</v>
      </c>
      <c r="M81" s="13">
        <f t="shared" ref="M81:R81" si="8">+M80+M78</f>
        <v>3540</v>
      </c>
      <c r="N81" s="13">
        <f t="shared" si="8"/>
        <v>3896</v>
      </c>
      <c r="O81" s="13">
        <f t="shared" si="8"/>
        <v>4090</v>
      </c>
      <c r="P81" s="13">
        <f t="shared" si="8"/>
        <v>4022</v>
      </c>
      <c r="Q81" s="13">
        <f t="shared" si="8"/>
        <v>4651</v>
      </c>
      <c r="R81" s="13">
        <f t="shared" si="8"/>
        <v>5081</v>
      </c>
      <c r="S81" s="13">
        <f>+S80+S78</f>
        <v>6175.6920794999996</v>
      </c>
    </row>
    <row r="82" spans="1:20">
      <c r="A82" s="64" t="s">
        <v>45</v>
      </c>
      <c r="E82" s="73"/>
      <c r="F82" s="78"/>
      <c r="G82" s="78"/>
      <c r="H82" s="78"/>
      <c r="I82" s="78"/>
      <c r="J82" s="78"/>
      <c r="K82" s="78"/>
      <c r="L82" s="78"/>
      <c r="M82" s="78"/>
      <c r="N82" s="78"/>
      <c r="O82" s="78"/>
      <c r="P82" s="79"/>
      <c r="Q82" s="79"/>
      <c r="R82" s="79"/>
      <c r="S82" s="79"/>
    </row>
    <row r="83" spans="1:20" ht="21.75" customHeight="1">
      <c r="A83" s="64" t="s">
        <v>42</v>
      </c>
      <c r="E83" s="63" t="s">
        <v>255</v>
      </c>
      <c r="F83" s="77">
        <v>1999</v>
      </c>
      <c r="G83" s="77">
        <v>2000</v>
      </c>
      <c r="H83" s="77">
        <v>2001</v>
      </c>
      <c r="I83" s="77">
        <v>2002</v>
      </c>
      <c r="J83" s="77">
        <v>2003</v>
      </c>
      <c r="K83" s="77">
        <v>2004</v>
      </c>
      <c r="L83" s="77">
        <v>2005</v>
      </c>
      <c r="M83" s="77">
        <v>2006</v>
      </c>
      <c r="N83" s="77">
        <v>2007</v>
      </c>
      <c r="O83" s="77">
        <v>2008</v>
      </c>
      <c r="P83" s="77">
        <v>2009</v>
      </c>
      <c r="Q83" s="77">
        <v>2010</v>
      </c>
      <c r="R83" s="77">
        <v>2011</v>
      </c>
      <c r="S83" s="77">
        <v>2012</v>
      </c>
    </row>
    <row r="84" spans="1:20">
      <c r="A84" s="64" t="s">
        <v>43</v>
      </c>
      <c r="B84" s="64" t="s">
        <v>46</v>
      </c>
      <c r="E84" s="73" t="s">
        <v>267</v>
      </c>
      <c r="F84" s="13">
        <v>303</v>
      </c>
      <c r="G84" s="13">
        <v>286</v>
      </c>
      <c r="H84" s="13">
        <v>530.21510000000001</v>
      </c>
      <c r="I84" s="13">
        <v>409.27640000000002</v>
      </c>
      <c r="J84" s="13">
        <v>360</v>
      </c>
      <c r="K84" s="13">
        <v>313</v>
      </c>
      <c r="L84" s="13">
        <v>330</v>
      </c>
      <c r="M84" s="13">
        <v>426</v>
      </c>
      <c r="N84" s="13">
        <v>387</v>
      </c>
      <c r="O84" s="13">
        <v>403</v>
      </c>
      <c r="P84" s="13">
        <v>335</v>
      </c>
      <c r="Q84" s="13">
        <v>234</v>
      </c>
      <c r="R84" s="13">
        <v>859</v>
      </c>
      <c r="S84" s="13">
        <v>2051.8604491000001</v>
      </c>
    </row>
    <row r="85" spans="1:20">
      <c r="A85" s="64" t="s">
        <v>43</v>
      </c>
      <c r="B85" s="64" t="s">
        <v>46</v>
      </c>
      <c r="E85" s="73" t="s">
        <v>256</v>
      </c>
      <c r="F85" s="13">
        <v>242</v>
      </c>
      <c r="G85" s="13">
        <v>277</v>
      </c>
      <c r="H85" s="13">
        <v>330</v>
      </c>
      <c r="I85" s="13">
        <v>313</v>
      </c>
      <c r="J85" s="13">
        <v>244</v>
      </c>
      <c r="K85" s="13">
        <v>470</v>
      </c>
      <c r="L85" s="13">
        <v>585</v>
      </c>
      <c r="M85" s="13">
        <v>374</v>
      </c>
      <c r="N85" s="13">
        <v>496</v>
      </c>
      <c r="O85" s="13">
        <v>387</v>
      </c>
      <c r="P85" s="13">
        <v>371</v>
      </c>
      <c r="Q85" s="13">
        <v>468</v>
      </c>
      <c r="R85" s="13">
        <v>451</v>
      </c>
      <c r="S85" s="13">
        <v>450.05135509999997</v>
      </c>
    </row>
    <row r="86" spans="1:20">
      <c r="A86" s="64" t="s">
        <v>43</v>
      </c>
      <c r="B86" s="64" t="s">
        <v>46</v>
      </c>
      <c r="E86" s="73" t="s">
        <v>257</v>
      </c>
      <c r="F86" s="13">
        <v>118</v>
      </c>
      <c r="G86" s="13">
        <v>128</v>
      </c>
      <c r="H86" s="13">
        <v>124.6464</v>
      </c>
      <c r="I86" s="13">
        <v>162.3638</v>
      </c>
      <c r="J86" s="13">
        <v>139</v>
      </c>
      <c r="K86" s="13">
        <v>121</v>
      </c>
      <c r="L86" s="13">
        <v>161</v>
      </c>
      <c r="M86" s="13">
        <v>180</v>
      </c>
      <c r="N86" s="13">
        <v>122</v>
      </c>
      <c r="O86" s="13">
        <v>104</v>
      </c>
      <c r="P86" s="13">
        <v>86</v>
      </c>
      <c r="Q86" s="13">
        <v>72</v>
      </c>
      <c r="R86" s="13">
        <v>49</v>
      </c>
      <c r="S86" s="13">
        <v>83.796385100000009</v>
      </c>
    </row>
    <row r="87" spans="1:20">
      <c r="A87" s="64" t="s">
        <v>43</v>
      </c>
      <c r="B87" s="64" t="s">
        <v>46</v>
      </c>
      <c r="E87" s="73" t="s">
        <v>268</v>
      </c>
      <c r="F87" s="13">
        <v>63</v>
      </c>
      <c r="G87" s="13">
        <v>73</v>
      </c>
      <c r="H87" s="13">
        <v>51.471400000000003</v>
      </c>
      <c r="I87" s="13">
        <v>71.223100000000002</v>
      </c>
      <c r="J87" s="13">
        <v>55</v>
      </c>
      <c r="K87" s="13">
        <v>20</v>
      </c>
      <c r="L87" s="13">
        <v>14</v>
      </c>
      <c r="M87" s="13">
        <v>18</v>
      </c>
      <c r="N87" s="13">
        <v>38</v>
      </c>
      <c r="O87" s="13">
        <v>38</v>
      </c>
      <c r="P87" s="13">
        <v>49</v>
      </c>
      <c r="Q87" s="13">
        <v>39</v>
      </c>
      <c r="R87" s="13">
        <v>46</v>
      </c>
      <c r="S87" s="13">
        <v>33.397012000000004</v>
      </c>
    </row>
    <row r="88" spans="1:20">
      <c r="A88" s="64" t="s">
        <v>43</v>
      </c>
      <c r="B88" s="64" t="s">
        <v>46</v>
      </c>
      <c r="E88" s="73" t="s">
        <v>258</v>
      </c>
      <c r="F88" s="13">
        <v>108</v>
      </c>
      <c r="G88" s="13">
        <v>115</v>
      </c>
      <c r="H88" s="13">
        <v>118.26010000000001</v>
      </c>
      <c r="I88" s="13">
        <v>90.217600000000004</v>
      </c>
      <c r="J88" s="13">
        <v>49</v>
      </c>
      <c r="K88" s="13">
        <v>45</v>
      </c>
      <c r="L88" s="13">
        <v>40</v>
      </c>
      <c r="M88" s="13">
        <v>39</v>
      </c>
      <c r="N88" s="13">
        <v>32</v>
      </c>
      <c r="O88" s="13">
        <v>32</v>
      </c>
      <c r="P88" s="13">
        <v>57</v>
      </c>
      <c r="Q88" s="13">
        <v>18</v>
      </c>
      <c r="R88" s="13">
        <v>10</v>
      </c>
      <c r="S88" s="13">
        <v>17.9357091</v>
      </c>
    </row>
    <row r="89" spans="1:20">
      <c r="A89" s="64" t="s">
        <v>43</v>
      </c>
      <c r="B89" s="64" t="s">
        <v>46</v>
      </c>
      <c r="E89" s="73" t="s">
        <v>107</v>
      </c>
      <c r="F89" s="13">
        <v>203</v>
      </c>
      <c r="G89" s="13">
        <v>196</v>
      </c>
      <c r="H89" s="13">
        <v>170</v>
      </c>
      <c r="I89" s="13">
        <v>196</v>
      </c>
      <c r="J89" s="13">
        <v>285</v>
      </c>
      <c r="K89" s="13">
        <v>154</v>
      </c>
      <c r="L89" s="13">
        <v>174</v>
      </c>
      <c r="M89" s="13">
        <v>270</v>
      </c>
      <c r="N89" s="13">
        <v>122</v>
      </c>
      <c r="O89" s="13">
        <v>146</v>
      </c>
      <c r="P89" s="13">
        <f>1056-SUM(P84:P88)</f>
        <v>158</v>
      </c>
      <c r="Q89" s="13">
        <f>929-SUM(Q84:Q88)</f>
        <v>98</v>
      </c>
      <c r="R89" s="13">
        <f>1517-SUM(R84:R88)</f>
        <v>102</v>
      </c>
      <c r="S89" s="13">
        <v>174</v>
      </c>
    </row>
    <row r="90" spans="1:20">
      <c r="A90" s="64" t="s">
        <v>28</v>
      </c>
      <c r="B90" s="64" t="s">
        <v>46</v>
      </c>
      <c r="E90" s="73" t="s">
        <v>259</v>
      </c>
      <c r="F90" s="13">
        <v>1037</v>
      </c>
      <c r="G90" s="13">
        <v>1075</v>
      </c>
      <c r="H90" s="13">
        <v>1324.5929999999998</v>
      </c>
      <c r="I90" s="13">
        <v>1242.0808999999999</v>
      </c>
      <c r="J90" s="13">
        <f t="shared" ref="J90:Q90" si="9">SUM(J84:J89)</f>
        <v>1132</v>
      </c>
      <c r="K90" s="13">
        <f t="shared" si="9"/>
        <v>1123</v>
      </c>
      <c r="L90" s="13">
        <f t="shared" si="9"/>
        <v>1304</v>
      </c>
      <c r="M90" s="13">
        <f t="shared" si="9"/>
        <v>1307</v>
      </c>
      <c r="N90" s="13">
        <f t="shared" si="9"/>
        <v>1197</v>
      </c>
      <c r="O90" s="13">
        <f t="shared" si="9"/>
        <v>1110</v>
      </c>
      <c r="P90" s="13">
        <f t="shared" si="9"/>
        <v>1056</v>
      </c>
      <c r="Q90" s="13">
        <f t="shared" si="9"/>
        <v>929</v>
      </c>
      <c r="R90" s="13">
        <f>SUM(R84:R89)</f>
        <v>1517</v>
      </c>
      <c r="S90" s="13">
        <f>SUM(S84:S89)</f>
        <v>2811.0409104</v>
      </c>
    </row>
    <row r="91" spans="1:20">
      <c r="A91" s="64" t="s">
        <v>45</v>
      </c>
      <c r="E91" s="73"/>
      <c r="F91" s="75"/>
      <c r="G91" s="75"/>
      <c r="H91" s="75"/>
      <c r="I91" s="75"/>
      <c r="J91" s="13"/>
      <c r="K91" s="13"/>
      <c r="L91" s="13"/>
      <c r="M91" s="13"/>
      <c r="N91" s="13"/>
      <c r="O91" s="13"/>
      <c r="P91" s="14"/>
      <c r="Q91" s="14"/>
      <c r="R91" s="14"/>
      <c r="S91" s="14"/>
    </row>
    <row r="92" spans="1:20">
      <c r="A92" s="64" t="s">
        <v>42</v>
      </c>
      <c r="E92" s="63" t="s">
        <v>260</v>
      </c>
      <c r="F92" s="77">
        <v>1999</v>
      </c>
      <c r="G92" s="77">
        <v>2000</v>
      </c>
      <c r="H92" s="77">
        <v>2001</v>
      </c>
      <c r="I92" s="77">
        <v>2002</v>
      </c>
      <c r="J92" s="77">
        <v>2003</v>
      </c>
      <c r="K92" s="77">
        <v>2004</v>
      </c>
      <c r="L92" s="77">
        <v>2005</v>
      </c>
      <c r="M92" s="77">
        <v>2006</v>
      </c>
      <c r="N92" s="77">
        <v>2007</v>
      </c>
      <c r="O92" s="77">
        <v>2008</v>
      </c>
      <c r="P92" s="77">
        <v>2009</v>
      </c>
      <c r="Q92" s="77">
        <v>2010</v>
      </c>
      <c r="R92" s="77">
        <v>2011</v>
      </c>
      <c r="S92" s="77">
        <v>2012</v>
      </c>
    </row>
    <row r="93" spans="1:20">
      <c r="A93" s="64" t="s">
        <v>43</v>
      </c>
      <c r="B93" s="64" t="s">
        <v>46</v>
      </c>
      <c r="E93" s="73" t="s">
        <v>261</v>
      </c>
      <c r="F93" s="13">
        <v>803</v>
      </c>
      <c r="G93" s="13">
        <v>801</v>
      </c>
      <c r="H93" s="13">
        <v>4745.6397999999999</v>
      </c>
      <c r="I93" s="13">
        <v>4983.9387999999999</v>
      </c>
      <c r="J93" s="13">
        <v>4727</v>
      </c>
      <c r="K93" s="13">
        <v>4879</v>
      </c>
      <c r="L93" s="13">
        <v>4964</v>
      </c>
      <c r="M93" s="13">
        <v>4319</v>
      </c>
      <c r="N93" s="13">
        <v>4488</v>
      </c>
      <c r="O93" s="13">
        <v>4462</v>
      </c>
      <c r="P93" s="13">
        <v>5290</v>
      </c>
      <c r="Q93" s="13">
        <v>5514</v>
      </c>
      <c r="R93" s="13">
        <v>5285</v>
      </c>
      <c r="S93" s="13">
        <v>5091.6306524000011</v>
      </c>
    </row>
    <row r="94" spans="1:20">
      <c r="A94" s="64" t="s">
        <v>43</v>
      </c>
      <c r="B94" s="64" t="s">
        <v>46</v>
      </c>
      <c r="E94" s="73" t="s">
        <v>262</v>
      </c>
      <c r="F94" s="13">
        <v>196</v>
      </c>
      <c r="G94" s="13">
        <v>177</v>
      </c>
      <c r="H94" s="13">
        <v>497.0736</v>
      </c>
      <c r="I94" s="13">
        <v>592.03</v>
      </c>
      <c r="J94" s="13">
        <v>597</v>
      </c>
      <c r="K94" s="13">
        <v>690</v>
      </c>
      <c r="L94" s="13">
        <v>686</v>
      </c>
      <c r="M94" s="13">
        <v>485</v>
      </c>
      <c r="N94" s="13">
        <v>493</v>
      </c>
      <c r="O94" s="13">
        <v>414</v>
      </c>
      <c r="P94" s="13">
        <v>391</v>
      </c>
      <c r="Q94" s="13">
        <v>433</v>
      </c>
      <c r="R94" s="13">
        <v>375</v>
      </c>
      <c r="S94" s="13">
        <v>378.0602811</v>
      </c>
    </row>
    <row r="95" spans="1:20">
      <c r="A95" s="64" t="s">
        <v>43</v>
      </c>
      <c r="B95" s="64" t="s">
        <v>46</v>
      </c>
      <c r="E95" s="73" t="s">
        <v>107</v>
      </c>
      <c r="F95" s="13">
        <v>34</v>
      </c>
      <c r="G95" s="13">
        <v>40</v>
      </c>
      <c r="H95" s="13">
        <v>42</v>
      </c>
      <c r="I95" s="13">
        <v>51</v>
      </c>
      <c r="J95" s="13">
        <v>52</v>
      </c>
      <c r="K95" s="13">
        <v>48</v>
      </c>
      <c r="L95" s="13">
        <v>63</v>
      </c>
      <c r="M95" s="13">
        <v>43</v>
      </c>
      <c r="N95" s="13">
        <v>45</v>
      </c>
      <c r="O95" s="13">
        <v>40</v>
      </c>
      <c r="P95" s="13">
        <f>5725-SUM(P93:P94)</f>
        <v>44</v>
      </c>
      <c r="Q95" s="13">
        <f>5983-SUM(Q93:Q94)</f>
        <v>36</v>
      </c>
      <c r="R95" s="13">
        <f>(6209-508)-SUM(R93:R94)</f>
        <v>41</v>
      </c>
      <c r="S95" s="13">
        <v>49</v>
      </c>
    </row>
    <row r="96" spans="1:20">
      <c r="A96" s="64" t="s">
        <v>28</v>
      </c>
      <c r="B96" s="64" t="s">
        <v>46</v>
      </c>
      <c r="E96" s="73" t="s">
        <v>263</v>
      </c>
      <c r="F96" s="13">
        <v>1033</v>
      </c>
      <c r="G96" s="13">
        <v>1018</v>
      </c>
      <c r="H96" s="13">
        <v>5284.7133999999996</v>
      </c>
      <c r="I96" s="13">
        <v>5626.9687999999996</v>
      </c>
      <c r="J96" s="13">
        <f t="shared" ref="J96:Q96" si="10">SUM(J93:J95)</f>
        <v>5376</v>
      </c>
      <c r="K96" s="13">
        <f t="shared" si="10"/>
        <v>5617</v>
      </c>
      <c r="L96" s="13">
        <f t="shared" si="10"/>
        <v>5713</v>
      </c>
      <c r="M96" s="13">
        <f t="shared" si="10"/>
        <v>4847</v>
      </c>
      <c r="N96" s="13">
        <f t="shared" si="10"/>
        <v>5026</v>
      </c>
      <c r="O96" s="13">
        <f t="shared" si="10"/>
        <v>4916</v>
      </c>
      <c r="P96" s="13">
        <f t="shared" si="10"/>
        <v>5725</v>
      </c>
      <c r="Q96" s="13">
        <f t="shared" si="10"/>
        <v>5983</v>
      </c>
      <c r="R96" s="13">
        <f>SUM(R93:R95)</f>
        <v>5701</v>
      </c>
      <c r="S96" s="13">
        <f>SUM(S93:S95)</f>
        <v>5518.6909335000009</v>
      </c>
      <c r="T96" s="22"/>
    </row>
    <row r="97" spans="1:19">
      <c r="A97" s="64" t="s">
        <v>45</v>
      </c>
      <c r="E97" s="73"/>
      <c r="F97" s="75"/>
      <c r="G97" s="75"/>
      <c r="H97" s="75"/>
      <c r="I97" s="75"/>
      <c r="J97" s="75"/>
      <c r="K97" s="75"/>
      <c r="L97" s="75"/>
      <c r="M97" s="75"/>
      <c r="N97" s="75"/>
      <c r="O97" s="75"/>
      <c r="P97" s="77"/>
      <c r="Q97" s="77"/>
      <c r="R97" s="77"/>
      <c r="S97" s="77"/>
    </row>
    <row r="98" spans="1:19">
      <c r="A98" s="64" t="s">
        <v>42</v>
      </c>
      <c r="E98" s="63" t="s">
        <v>264</v>
      </c>
      <c r="F98" s="77">
        <v>1999</v>
      </c>
      <c r="G98" s="77">
        <v>2000</v>
      </c>
      <c r="H98" s="77">
        <v>2001</v>
      </c>
      <c r="I98" s="77">
        <v>2002</v>
      </c>
      <c r="J98" s="77">
        <v>2003</v>
      </c>
      <c r="K98" s="77">
        <v>2004</v>
      </c>
      <c r="L98" s="77">
        <v>2005</v>
      </c>
      <c r="M98" s="77">
        <v>2006</v>
      </c>
      <c r="N98" s="77">
        <v>2007</v>
      </c>
      <c r="O98" s="77">
        <v>2008</v>
      </c>
      <c r="P98" s="77">
        <v>2009</v>
      </c>
      <c r="Q98" s="77">
        <v>2010</v>
      </c>
      <c r="R98" s="77">
        <v>2011</v>
      </c>
      <c r="S98" s="77">
        <v>2012</v>
      </c>
    </row>
    <row r="99" spans="1:19">
      <c r="A99" s="64" t="s">
        <v>28</v>
      </c>
      <c r="B99" s="64" t="s">
        <v>341</v>
      </c>
      <c r="E99" s="73" t="s">
        <v>28</v>
      </c>
      <c r="F99" s="13">
        <v>119550</v>
      </c>
      <c r="G99" s="13">
        <v>124493</v>
      </c>
      <c r="H99" s="13">
        <v>135803.23129999998</v>
      </c>
      <c r="I99" s="13">
        <v>133149.85129999998</v>
      </c>
      <c r="J99" s="13">
        <v>124077</v>
      </c>
      <c r="K99" s="13">
        <v>120651</v>
      </c>
      <c r="L99" s="13">
        <v>129469</v>
      </c>
      <c r="M99" s="13">
        <f>+M96+M90+M81+M62+M48+M43</f>
        <v>103848</v>
      </c>
      <c r="N99" s="13">
        <f>+N96+N90+N81+N62+N48+N43</f>
        <v>104732</v>
      </c>
      <c r="O99" s="13">
        <f>+O43+O48+O62+O81+O90+O96</f>
        <v>104792</v>
      </c>
      <c r="P99" s="13">
        <f>+P43+P48+P62+P81+P90+P96</f>
        <v>109132</v>
      </c>
      <c r="Q99" s="13">
        <f>+Q43+Q48+Q62+Q81+Q90+Q96</f>
        <v>106326</v>
      </c>
      <c r="R99" s="13">
        <f>+R43+R48+R62+R81+R90+R96</f>
        <v>101598</v>
      </c>
      <c r="S99" s="13">
        <f>+S43+S48+S62+S81+S90+S96</f>
        <v>109994.0456438</v>
      </c>
    </row>
    <row r="100" spans="1:19">
      <c r="A100" s="64" t="s">
        <v>45</v>
      </c>
      <c r="E100" s="73"/>
      <c r="F100" s="78"/>
      <c r="G100" s="78"/>
      <c r="H100" s="75"/>
      <c r="I100" s="75"/>
      <c r="J100" s="78"/>
      <c r="K100" s="13"/>
      <c r="L100" s="13"/>
      <c r="M100" s="13"/>
      <c r="N100" s="14"/>
      <c r="O100" s="13"/>
      <c r="P100" s="14"/>
    </row>
    <row r="101" spans="1:19">
      <c r="A101" s="64" t="s">
        <v>85</v>
      </c>
      <c r="E101" s="73" t="s">
        <v>269</v>
      </c>
      <c r="F101" s="99"/>
      <c r="G101" s="99"/>
      <c r="H101" s="99"/>
      <c r="I101" s="99"/>
      <c r="J101" s="99"/>
      <c r="K101" s="99"/>
      <c r="L101" s="99"/>
      <c r="M101" s="99"/>
      <c r="N101" s="99"/>
      <c r="O101" s="98"/>
      <c r="P101" s="79"/>
    </row>
    <row r="102" spans="1:19">
      <c r="O102" s="64"/>
    </row>
  </sheetData>
  <phoneticPr fontId="0" type="noConversion"/>
  <pageMargins left="0.75" right="0.75" top="1" bottom="1" header="0.5" footer="0.5"/>
  <pageSetup scale="49" fitToHeight="2" orientation="portrait"/>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T109"/>
  <sheetViews>
    <sheetView view="pageBreakPreview" topLeftCell="A7" zoomScale="80" zoomScaleSheetLayoutView="80" workbookViewId="0">
      <pane xSplit="7" topLeftCell="Q1" activePane="topRight" state="frozen"/>
      <selection pane="topRight" activeCell="T35" sqref="T35"/>
    </sheetView>
  </sheetViews>
  <sheetFormatPr baseColWidth="10" defaultColWidth="11.5" defaultRowHeight="12" x14ac:dyDescent="0"/>
  <cols>
    <col min="1" max="1" width="22.33203125" style="64" hidden="1" customWidth="1"/>
    <col min="2" max="2" width="12.1640625" style="64" hidden="1" customWidth="1"/>
    <col min="3" max="3" width="11.1640625" style="64" hidden="1" customWidth="1"/>
    <col min="4" max="4" width="27.5" style="64" hidden="1" customWidth="1"/>
    <col min="5" max="5" width="22.5" style="64" customWidth="1"/>
    <col min="6" max="6" width="15.5" style="73" hidden="1" customWidth="1"/>
    <col min="7" max="7" width="14" style="73" hidden="1" customWidth="1"/>
    <col min="8" max="12" width="10.5" style="64" customWidth="1"/>
    <col min="13" max="13" width="11.5" style="64" customWidth="1"/>
    <col min="14" max="14" width="11.5" style="55" customWidth="1"/>
    <col min="15" max="15" width="10" style="55" customWidth="1"/>
    <col min="16" max="16" width="11.5" style="64" customWidth="1"/>
    <col min="17" max="17" width="11.5" style="55" customWidth="1"/>
    <col min="18" max="20" width="11.5" style="55"/>
    <col min="21" max="21" width="9.83203125" style="55" bestFit="1" customWidth="1"/>
    <col min="22" max="16384" width="11.5" style="55"/>
  </cols>
  <sheetData>
    <row r="1" spans="1:20" s="64" customFormat="1" ht="15.75" customHeight="1">
      <c r="A1" s="114">
        <f>'Income_statement-Q'!A1</f>
        <v>41306</v>
      </c>
      <c r="B1" s="115" t="s">
        <v>175</v>
      </c>
      <c r="C1" s="116"/>
      <c r="D1" s="117" t="str">
        <f>Company</f>
        <v>AB Electrolux</v>
      </c>
      <c r="E1" s="117" t="str">
        <f>Company</f>
        <v>AB Electrolux</v>
      </c>
      <c r="O1" s="66"/>
      <c r="P1" s="66"/>
    </row>
    <row r="2" spans="1:20" s="64" customFormat="1" ht="15.75" customHeight="1">
      <c r="A2" s="118"/>
      <c r="B2" s="115" t="s">
        <v>177</v>
      </c>
      <c r="C2" s="116"/>
      <c r="D2" s="119">
        <f>A1</f>
        <v>41306</v>
      </c>
      <c r="E2" s="120">
        <f>A1</f>
        <v>41306</v>
      </c>
      <c r="O2" s="66"/>
      <c r="P2" s="66"/>
    </row>
    <row r="3" spans="1:20" s="64" customFormat="1" ht="15.75" customHeight="1">
      <c r="A3" s="118"/>
      <c r="B3" s="115" t="s">
        <v>178</v>
      </c>
      <c r="C3" s="116" t="s">
        <v>179</v>
      </c>
      <c r="D3" s="121" t="s">
        <v>180</v>
      </c>
      <c r="E3" s="121" t="s">
        <v>181</v>
      </c>
      <c r="H3" s="65"/>
      <c r="O3" s="66"/>
      <c r="P3" s="66"/>
    </row>
    <row r="4" spans="1:20" ht="16.5" customHeight="1">
      <c r="A4" s="55" t="s">
        <v>41</v>
      </c>
      <c r="B4" s="115" t="s">
        <v>182</v>
      </c>
      <c r="C4" s="61"/>
      <c r="D4" s="63" t="s">
        <v>448</v>
      </c>
      <c r="E4" s="63" t="s">
        <v>448</v>
      </c>
      <c r="F4" s="64"/>
      <c r="G4" s="64"/>
      <c r="N4" s="64"/>
      <c r="O4" s="66"/>
      <c r="P4" s="55"/>
    </row>
    <row r="5" spans="1:20" ht="13">
      <c r="A5" s="55"/>
      <c r="B5" s="115" t="s">
        <v>184</v>
      </c>
      <c r="C5" s="61"/>
      <c r="D5" s="63"/>
      <c r="E5" s="63"/>
      <c r="F5" s="198"/>
      <c r="G5" s="198"/>
      <c r="H5" s="198"/>
      <c r="I5" s="198"/>
      <c r="J5" s="199"/>
      <c r="K5" s="198"/>
      <c r="L5" s="198"/>
      <c r="M5" s="198"/>
      <c r="N5" s="198"/>
      <c r="O5" s="199"/>
      <c r="P5" s="198"/>
    </row>
    <row r="6" spans="1:20" ht="13">
      <c r="A6" s="64" t="s">
        <v>42</v>
      </c>
      <c r="B6" s="115" t="s">
        <v>183</v>
      </c>
      <c r="C6" s="61"/>
      <c r="D6" s="63"/>
      <c r="E6" s="63"/>
      <c r="F6" s="198">
        <v>1999</v>
      </c>
      <c r="G6" s="198">
        <v>2000</v>
      </c>
      <c r="H6" s="198">
        <v>2001</v>
      </c>
      <c r="I6" s="198">
        <v>2002</v>
      </c>
      <c r="J6" s="199">
        <v>2003</v>
      </c>
      <c r="K6" s="198">
        <v>2004</v>
      </c>
      <c r="L6" s="198">
        <v>2005</v>
      </c>
      <c r="M6" s="198">
        <v>2005</v>
      </c>
      <c r="N6" s="198">
        <v>2006</v>
      </c>
      <c r="O6" s="199">
        <v>2007</v>
      </c>
      <c r="P6" s="198">
        <v>2008</v>
      </c>
      <c r="Q6" s="214">
        <v>2009</v>
      </c>
      <c r="R6" s="214">
        <v>2010</v>
      </c>
      <c r="S6" s="214">
        <v>2011</v>
      </c>
      <c r="T6" s="214">
        <v>2012</v>
      </c>
    </row>
    <row r="7" spans="1:20" ht="24">
      <c r="A7" s="64" t="s">
        <v>43</v>
      </c>
      <c r="B7" s="61"/>
      <c r="C7" s="61"/>
      <c r="D7" s="201"/>
      <c r="E7" s="63"/>
      <c r="F7" s="64"/>
      <c r="G7" s="64"/>
      <c r="M7" s="71" t="s">
        <v>185</v>
      </c>
      <c r="N7" s="64"/>
      <c r="O7" s="66"/>
      <c r="P7" s="66"/>
      <c r="Q7" s="66"/>
      <c r="R7" s="66"/>
      <c r="S7" s="66"/>
      <c r="T7" s="66"/>
    </row>
    <row r="8" spans="1:20">
      <c r="A8" s="64" t="s">
        <v>42</v>
      </c>
      <c r="B8" s="55"/>
      <c r="C8" s="55"/>
      <c r="D8" s="63"/>
      <c r="E8" s="63" t="s">
        <v>186</v>
      </c>
      <c r="F8" s="55"/>
      <c r="G8" s="55"/>
      <c r="H8" s="55"/>
      <c r="I8" s="55"/>
      <c r="J8" s="55"/>
      <c r="N8" s="64"/>
      <c r="O8" s="72"/>
      <c r="P8" s="72"/>
      <c r="Q8" s="72"/>
      <c r="R8" s="72"/>
      <c r="S8" s="72"/>
      <c r="T8" s="72"/>
    </row>
    <row r="9" spans="1:20">
      <c r="A9" s="64" t="s">
        <v>43</v>
      </c>
      <c r="B9" s="115" t="s">
        <v>46</v>
      </c>
      <c r="D9" s="73"/>
      <c r="E9" s="73" t="s">
        <v>187</v>
      </c>
      <c r="F9" s="13">
        <v>12959</v>
      </c>
      <c r="G9" s="13">
        <v>12587</v>
      </c>
      <c r="H9" s="13">
        <v>12188.58</v>
      </c>
      <c r="I9" s="13">
        <v>11385.24</v>
      </c>
      <c r="J9" s="13">
        <v>10271</v>
      </c>
      <c r="K9" s="13">
        <v>9090</v>
      </c>
      <c r="L9" s="13">
        <v>8553</v>
      </c>
      <c r="M9" s="13">
        <v>8184</v>
      </c>
      <c r="N9" s="13">
        <v>8102</v>
      </c>
      <c r="O9" s="22">
        <v>8036</v>
      </c>
      <c r="P9" s="22">
        <v>7515</v>
      </c>
      <c r="Q9" s="22">
        <v>6870</v>
      </c>
      <c r="R9" s="22">
        <v>6210</v>
      </c>
      <c r="S9" s="50">
        <v>5804</v>
      </c>
      <c r="T9" s="50">
        <v>5715</v>
      </c>
    </row>
    <row r="10" spans="1:20">
      <c r="A10" s="64" t="s">
        <v>43</v>
      </c>
      <c r="B10" s="115" t="s">
        <v>46</v>
      </c>
      <c r="D10" s="73"/>
      <c r="E10" s="73" t="s">
        <v>188</v>
      </c>
      <c r="F10" s="13">
        <v>8881</v>
      </c>
      <c r="G10" s="13">
        <v>8159</v>
      </c>
      <c r="H10" s="13">
        <v>7271.5</v>
      </c>
      <c r="I10" s="13">
        <v>6586</v>
      </c>
      <c r="J10" s="13">
        <v>6635</v>
      </c>
      <c r="K10" s="13">
        <v>6546</v>
      </c>
      <c r="L10" s="13">
        <v>5905</v>
      </c>
      <c r="M10" s="13">
        <v>3451</v>
      </c>
      <c r="N10" s="13">
        <v>3080</v>
      </c>
      <c r="O10" s="22">
        <v>3025</v>
      </c>
      <c r="P10" s="22">
        <v>2865</v>
      </c>
      <c r="Q10" s="22">
        <v>2445</v>
      </c>
      <c r="R10" s="22">
        <v>2296</v>
      </c>
      <c r="S10" s="50">
        <v>2184</v>
      </c>
      <c r="T10" s="50">
        <v>2049</v>
      </c>
    </row>
    <row r="11" spans="1:20">
      <c r="A11" s="64" t="s">
        <v>43</v>
      </c>
      <c r="B11" s="115" t="s">
        <v>46</v>
      </c>
      <c r="D11" s="73"/>
      <c r="E11" s="73" t="s">
        <v>189</v>
      </c>
      <c r="F11" s="13">
        <v>7713</v>
      </c>
      <c r="G11" s="13">
        <v>7482</v>
      </c>
      <c r="H11" s="13">
        <v>7444.74</v>
      </c>
      <c r="I11" s="13">
        <v>5686.24</v>
      </c>
      <c r="J11" s="13">
        <v>4689</v>
      </c>
      <c r="K11" s="13">
        <v>4299</v>
      </c>
      <c r="L11" s="13">
        <v>3900</v>
      </c>
      <c r="M11" s="13">
        <v>3780</v>
      </c>
      <c r="N11" s="13">
        <v>2872</v>
      </c>
      <c r="O11" s="22">
        <v>2147</v>
      </c>
      <c r="P11" s="22">
        <v>2141</v>
      </c>
      <c r="Q11" s="22">
        <v>1984</v>
      </c>
      <c r="R11" s="22">
        <v>1783</v>
      </c>
      <c r="S11" s="50">
        <v>1740</v>
      </c>
      <c r="T11" s="50">
        <v>1725</v>
      </c>
    </row>
    <row r="12" spans="1:20">
      <c r="A12" s="64" t="s">
        <v>43</v>
      </c>
      <c r="B12" s="115" t="s">
        <v>46</v>
      </c>
      <c r="D12" s="73"/>
      <c r="E12" s="73" t="s">
        <v>190</v>
      </c>
      <c r="F12" s="13">
        <v>3273</v>
      </c>
      <c r="G12" s="13">
        <v>3110</v>
      </c>
      <c r="H12" s="13">
        <v>2946.44</v>
      </c>
      <c r="I12" s="13">
        <v>2976.72</v>
      </c>
      <c r="J12" s="13">
        <v>2553</v>
      </c>
      <c r="K12" s="13">
        <v>1680</v>
      </c>
      <c r="L12" s="13">
        <v>1643</v>
      </c>
      <c r="M12" s="13">
        <v>1423</v>
      </c>
      <c r="N12" s="13">
        <v>1079</v>
      </c>
      <c r="O12" s="22">
        <v>892</v>
      </c>
      <c r="P12" s="22">
        <v>838</v>
      </c>
      <c r="Q12" s="22">
        <v>738</v>
      </c>
      <c r="R12" s="22">
        <v>562</v>
      </c>
      <c r="S12" s="50">
        <v>358</v>
      </c>
      <c r="T12" s="50">
        <v>298</v>
      </c>
    </row>
    <row r="13" spans="1:20">
      <c r="A13" s="64" t="s">
        <v>43</v>
      </c>
      <c r="B13" s="115" t="s">
        <v>46</v>
      </c>
      <c r="D13" s="73"/>
      <c r="E13" s="73" t="s">
        <v>191</v>
      </c>
      <c r="F13" s="13">
        <v>2470</v>
      </c>
      <c r="G13" s="13">
        <v>2383</v>
      </c>
      <c r="H13" s="13">
        <v>2182.48</v>
      </c>
      <c r="I13" s="13">
        <v>2174.92</v>
      </c>
      <c r="J13" s="13">
        <v>2210</v>
      </c>
      <c r="K13" s="13">
        <v>2134</v>
      </c>
      <c r="L13" s="13">
        <v>1925</v>
      </c>
      <c r="M13" s="13">
        <v>1681</v>
      </c>
      <c r="N13" s="13">
        <v>1526</v>
      </c>
      <c r="O13" s="22">
        <v>1466</v>
      </c>
      <c r="P13" s="22">
        <v>1386</v>
      </c>
      <c r="Q13" s="22">
        <v>1280</v>
      </c>
      <c r="R13" s="22">
        <v>1182</v>
      </c>
      <c r="S13" s="50">
        <v>1105</v>
      </c>
      <c r="T13" s="50">
        <v>1055</v>
      </c>
    </row>
    <row r="14" spans="1:20">
      <c r="A14" s="64" t="s">
        <v>43</v>
      </c>
      <c r="B14" s="115" t="s">
        <v>46</v>
      </c>
      <c r="D14" s="73"/>
      <c r="E14" s="73" t="s">
        <v>192</v>
      </c>
      <c r="F14" s="13">
        <v>3059</v>
      </c>
      <c r="G14" s="13">
        <v>2825</v>
      </c>
      <c r="H14" s="13">
        <v>2425</v>
      </c>
      <c r="I14" s="13">
        <v>2257</v>
      </c>
      <c r="J14" s="13">
        <v>2134</v>
      </c>
      <c r="K14" s="13">
        <v>1946</v>
      </c>
      <c r="L14" s="13">
        <v>1722</v>
      </c>
      <c r="M14" s="13">
        <v>1286</v>
      </c>
      <c r="N14" s="13">
        <v>1180</v>
      </c>
      <c r="O14" s="22">
        <v>1122</v>
      </c>
      <c r="P14" s="22">
        <v>891</v>
      </c>
      <c r="Q14" s="22">
        <v>459</v>
      </c>
      <c r="R14" s="22">
        <v>387</v>
      </c>
      <c r="S14" s="50">
        <v>404</v>
      </c>
      <c r="T14" s="50">
        <v>394</v>
      </c>
    </row>
    <row r="15" spans="1:20">
      <c r="A15" s="64" t="s">
        <v>43</v>
      </c>
      <c r="B15" s="115" t="s">
        <v>46</v>
      </c>
      <c r="D15" s="73"/>
      <c r="E15" s="73" t="s">
        <v>193</v>
      </c>
      <c r="F15" s="13">
        <v>2661</v>
      </c>
      <c r="G15" s="13">
        <v>2393</v>
      </c>
      <c r="H15" s="13">
        <v>2097.9</v>
      </c>
      <c r="I15" s="13">
        <v>1963.6</v>
      </c>
      <c r="J15" s="13">
        <v>1463</v>
      </c>
      <c r="K15" s="13">
        <v>807</v>
      </c>
      <c r="L15" s="13">
        <v>735</v>
      </c>
      <c r="M15" s="13">
        <v>697</v>
      </c>
      <c r="N15" s="13">
        <v>601</v>
      </c>
      <c r="O15" s="22">
        <v>456</v>
      </c>
      <c r="P15" s="22">
        <v>311</v>
      </c>
      <c r="Q15" s="22">
        <v>256</v>
      </c>
      <c r="R15" s="22">
        <v>231</v>
      </c>
      <c r="S15" s="50">
        <v>204</v>
      </c>
      <c r="T15" s="50">
        <v>195</v>
      </c>
    </row>
    <row r="16" spans="1:20">
      <c r="A16" s="64" t="s">
        <v>43</v>
      </c>
      <c r="B16" s="115" t="s">
        <v>46</v>
      </c>
      <c r="D16" s="73"/>
      <c r="E16" s="73" t="s">
        <v>194</v>
      </c>
      <c r="F16" s="13">
        <v>1140</v>
      </c>
      <c r="G16" s="13">
        <v>1106</v>
      </c>
      <c r="H16" s="13">
        <v>1055.42</v>
      </c>
      <c r="I16" s="13">
        <v>1021.94</v>
      </c>
      <c r="J16" s="13">
        <v>1024</v>
      </c>
      <c r="K16" s="13">
        <v>1028</v>
      </c>
      <c r="L16" s="13">
        <v>1003</v>
      </c>
      <c r="M16" s="13">
        <v>948</v>
      </c>
      <c r="N16" s="13">
        <v>928</v>
      </c>
      <c r="O16" s="22">
        <v>927</v>
      </c>
      <c r="P16" s="22">
        <v>947</v>
      </c>
      <c r="Q16" s="22">
        <v>929</v>
      </c>
      <c r="R16" s="22">
        <v>875</v>
      </c>
      <c r="S16" s="50">
        <v>834</v>
      </c>
      <c r="T16" s="50">
        <v>820</v>
      </c>
    </row>
    <row r="17" spans="1:20">
      <c r="A17" s="64" t="s">
        <v>43</v>
      </c>
      <c r="B17" s="115" t="s">
        <v>46</v>
      </c>
      <c r="D17" s="73"/>
      <c r="E17" s="73" t="s">
        <v>195</v>
      </c>
      <c r="F17" s="13">
        <v>237</v>
      </c>
      <c r="G17" s="13">
        <v>281</v>
      </c>
      <c r="H17" s="13">
        <v>299.2</v>
      </c>
      <c r="I17" s="13">
        <v>708.62</v>
      </c>
      <c r="J17" s="13">
        <v>686</v>
      </c>
      <c r="K17" s="13">
        <v>576</v>
      </c>
      <c r="L17" s="13">
        <v>554</v>
      </c>
      <c r="M17" s="13">
        <v>327</v>
      </c>
      <c r="N17" s="13">
        <v>317</v>
      </c>
      <c r="O17" s="22">
        <v>316</v>
      </c>
      <c r="P17" s="22">
        <v>324</v>
      </c>
      <c r="Q17" s="22">
        <v>316</v>
      </c>
      <c r="R17" s="22">
        <v>317</v>
      </c>
      <c r="S17" s="50">
        <v>320</v>
      </c>
      <c r="T17" s="50">
        <v>276</v>
      </c>
    </row>
    <row r="18" spans="1:20">
      <c r="A18" s="64" t="s">
        <v>43</v>
      </c>
      <c r="B18" s="115" t="s">
        <v>46</v>
      </c>
      <c r="D18" s="73"/>
      <c r="E18" s="73" t="s">
        <v>196</v>
      </c>
      <c r="F18" s="13">
        <v>847</v>
      </c>
      <c r="G18" s="13">
        <v>773</v>
      </c>
      <c r="H18" s="13">
        <v>779.48</v>
      </c>
      <c r="I18" s="13">
        <v>821.42</v>
      </c>
      <c r="J18" s="13">
        <v>632</v>
      </c>
      <c r="K18" s="13">
        <v>242</v>
      </c>
      <c r="L18" s="13">
        <v>235</v>
      </c>
      <c r="M18" s="13">
        <v>162</v>
      </c>
      <c r="N18" s="13">
        <v>175</v>
      </c>
      <c r="O18" s="22">
        <v>164</v>
      </c>
      <c r="P18" s="22">
        <v>159</v>
      </c>
      <c r="Q18" s="22">
        <v>172</v>
      </c>
      <c r="R18" s="22">
        <v>149</v>
      </c>
      <c r="S18" s="50">
        <v>134</v>
      </c>
      <c r="T18" s="50">
        <v>118</v>
      </c>
    </row>
    <row r="19" spans="1:20">
      <c r="A19" s="64" t="s">
        <v>43</v>
      </c>
      <c r="B19" s="115" t="s">
        <v>46</v>
      </c>
      <c r="D19" s="73"/>
      <c r="E19" s="73" t="s">
        <v>197</v>
      </c>
      <c r="F19" s="13">
        <v>737</v>
      </c>
      <c r="G19" s="13">
        <v>539</v>
      </c>
      <c r="H19" s="13">
        <v>475.64</v>
      </c>
      <c r="I19" s="13">
        <v>456.2</v>
      </c>
      <c r="J19" s="13">
        <v>432</v>
      </c>
      <c r="K19" s="13">
        <v>409</v>
      </c>
      <c r="L19" s="13">
        <v>361</v>
      </c>
      <c r="M19" s="13">
        <v>348</v>
      </c>
      <c r="N19" s="13">
        <v>323</v>
      </c>
      <c r="O19" s="22">
        <v>318</v>
      </c>
      <c r="P19" s="22">
        <v>311</v>
      </c>
      <c r="Q19" s="22">
        <v>288</v>
      </c>
      <c r="R19" s="22">
        <v>281</v>
      </c>
      <c r="S19" s="50">
        <v>271</v>
      </c>
      <c r="T19" s="50">
        <v>267</v>
      </c>
    </row>
    <row r="20" spans="1:20">
      <c r="A20" s="64" t="s">
        <v>43</v>
      </c>
      <c r="B20" s="115" t="s">
        <v>46</v>
      </c>
      <c r="D20" s="73"/>
      <c r="E20" s="73" t="s">
        <v>198</v>
      </c>
      <c r="F20" s="13">
        <v>362</v>
      </c>
      <c r="G20" s="13">
        <v>285</v>
      </c>
      <c r="H20" s="13">
        <v>259.83999999999997</v>
      </c>
      <c r="I20" s="13">
        <v>317.52</v>
      </c>
      <c r="J20" s="13">
        <v>367</v>
      </c>
      <c r="K20" s="13">
        <v>377</v>
      </c>
      <c r="L20" s="13">
        <v>324</v>
      </c>
      <c r="M20" s="13">
        <v>257</v>
      </c>
      <c r="N20" s="13">
        <v>220</v>
      </c>
      <c r="O20" s="22">
        <v>208</v>
      </c>
      <c r="P20" s="22">
        <v>166</v>
      </c>
      <c r="Q20" s="22">
        <v>123</v>
      </c>
      <c r="R20" s="22">
        <v>115</v>
      </c>
      <c r="S20" s="50">
        <v>113</v>
      </c>
      <c r="T20" s="50">
        <v>111</v>
      </c>
    </row>
    <row r="21" spans="1:20">
      <c r="A21" s="64" t="s">
        <v>43</v>
      </c>
      <c r="B21" s="115" t="s">
        <v>46</v>
      </c>
      <c r="D21" s="73"/>
      <c r="E21" s="73" t="s">
        <v>199</v>
      </c>
      <c r="F21" s="13">
        <v>89</v>
      </c>
      <c r="G21" s="13">
        <v>94</v>
      </c>
      <c r="H21" s="13">
        <v>93.4</v>
      </c>
      <c r="I21" s="13">
        <v>109.18</v>
      </c>
      <c r="J21" s="13">
        <v>285</v>
      </c>
      <c r="K21" s="13">
        <v>262</v>
      </c>
      <c r="L21" s="13">
        <v>254</v>
      </c>
      <c r="M21" s="13">
        <v>88</v>
      </c>
      <c r="N21" s="13">
        <v>87</v>
      </c>
      <c r="O21" s="22">
        <v>89</v>
      </c>
      <c r="P21" s="22">
        <v>84</v>
      </c>
      <c r="Q21" s="22">
        <v>72</v>
      </c>
      <c r="R21" s="22">
        <v>69</v>
      </c>
      <c r="S21" s="50">
        <v>68</v>
      </c>
      <c r="T21" s="50">
        <v>62</v>
      </c>
    </row>
    <row r="22" spans="1:20">
      <c r="A22" s="64" t="s">
        <v>43</v>
      </c>
      <c r="B22" s="115" t="s">
        <v>46</v>
      </c>
      <c r="D22" s="73"/>
      <c r="E22" s="73" t="s">
        <v>200</v>
      </c>
      <c r="F22" s="13">
        <v>618</v>
      </c>
      <c r="G22" s="13">
        <v>462</v>
      </c>
      <c r="H22" s="13">
        <v>430.36</v>
      </c>
      <c r="I22" s="13">
        <v>356.46</v>
      </c>
      <c r="J22" s="13">
        <v>279</v>
      </c>
      <c r="K22" s="13">
        <v>239</v>
      </c>
      <c r="L22" s="13">
        <v>217</v>
      </c>
      <c r="M22" s="13">
        <v>93</v>
      </c>
      <c r="N22" s="13">
        <v>86</v>
      </c>
      <c r="O22" s="22">
        <v>72</v>
      </c>
      <c r="P22" s="22">
        <v>62</v>
      </c>
      <c r="Q22" s="22">
        <v>58</v>
      </c>
      <c r="R22" s="22">
        <v>59</v>
      </c>
      <c r="S22" s="50">
        <v>58</v>
      </c>
      <c r="T22" s="50">
        <v>55</v>
      </c>
    </row>
    <row r="23" spans="1:20">
      <c r="A23" s="64" t="s">
        <v>43</v>
      </c>
      <c r="B23" s="115" t="s">
        <v>46</v>
      </c>
      <c r="D23" s="73"/>
      <c r="E23" s="73" t="s">
        <v>201</v>
      </c>
      <c r="F23" s="13">
        <v>136</v>
      </c>
      <c r="G23" s="13">
        <v>125</v>
      </c>
      <c r="H23" s="13">
        <v>121.2</v>
      </c>
      <c r="I23" s="13">
        <v>138.19999999999999</v>
      </c>
      <c r="J23" s="13">
        <v>151</v>
      </c>
      <c r="K23" s="13">
        <v>151</v>
      </c>
      <c r="L23" s="13">
        <v>139</v>
      </c>
      <c r="M23" s="13">
        <v>136</v>
      </c>
      <c r="N23" s="13">
        <v>120</v>
      </c>
      <c r="O23" s="22">
        <v>117</v>
      </c>
      <c r="P23" s="22">
        <v>117</v>
      </c>
      <c r="Q23" s="22">
        <v>49</v>
      </c>
      <c r="R23" s="22">
        <v>28</v>
      </c>
      <c r="S23" s="50">
        <v>22</v>
      </c>
      <c r="T23" s="50">
        <v>21</v>
      </c>
    </row>
    <row r="24" spans="1:20">
      <c r="A24" s="64" t="s">
        <v>43</v>
      </c>
      <c r="B24" s="115" t="s">
        <v>46</v>
      </c>
      <c r="D24" s="73"/>
      <c r="E24" s="73" t="s">
        <v>202</v>
      </c>
      <c r="F24" s="13">
        <v>61</v>
      </c>
      <c r="G24" s="13">
        <v>59</v>
      </c>
      <c r="H24" s="13">
        <v>51.22</v>
      </c>
      <c r="I24" s="13">
        <v>60.32</v>
      </c>
      <c r="J24" s="13">
        <v>139</v>
      </c>
      <c r="K24" s="13">
        <v>142</v>
      </c>
      <c r="L24" s="13">
        <v>149</v>
      </c>
      <c r="M24" s="13">
        <v>46</v>
      </c>
      <c r="N24" s="13">
        <v>41</v>
      </c>
      <c r="O24" s="22">
        <v>41</v>
      </c>
      <c r="P24" s="22">
        <v>41</v>
      </c>
      <c r="Q24" s="22">
        <v>39</v>
      </c>
      <c r="R24" s="22">
        <v>37</v>
      </c>
      <c r="S24" s="50">
        <v>39</v>
      </c>
      <c r="T24" s="50">
        <v>38</v>
      </c>
    </row>
    <row r="25" spans="1:20">
      <c r="A25" s="64" t="s">
        <v>43</v>
      </c>
      <c r="B25" s="115" t="s">
        <v>46</v>
      </c>
      <c r="D25" s="73"/>
      <c r="E25" s="73" t="s">
        <v>203</v>
      </c>
      <c r="F25" s="13">
        <v>196</v>
      </c>
      <c r="G25" s="13">
        <v>206</v>
      </c>
      <c r="H25" s="13">
        <v>149.54</v>
      </c>
      <c r="I25" s="13">
        <v>48.3</v>
      </c>
      <c r="J25" s="13">
        <v>48</v>
      </c>
      <c r="K25" s="13">
        <v>47</v>
      </c>
      <c r="L25" s="13">
        <v>51</v>
      </c>
      <c r="M25" s="13">
        <v>51</v>
      </c>
      <c r="N25" s="13">
        <v>45</v>
      </c>
      <c r="O25" s="22">
        <v>38</v>
      </c>
      <c r="P25" s="22">
        <v>39</v>
      </c>
      <c r="Q25" s="22">
        <v>38</v>
      </c>
      <c r="R25" s="22">
        <v>34</v>
      </c>
      <c r="S25" s="50">
        <v>31</v>
      </c>
      <c r="T25" s="50">
        <v>29</v>
      </c>
    </row>
    <row r="26" spans="1:20">
      <c r="A26" s="64" t="s">
        <v>28</v>
      </c>
      <c r="B26" s="64" t="s">
        <v>46</v>
      </c>
      <c r="D26" s="73"/>
      <c r="E26" s="73" t="s">
        <v>204</v>
      </c>
      <c r="F26" s="13">
        <f t="shared" ref="F26:R26" si="0">SUM(F9:F25)</f>
        <v>45439</v>
      </c>
      <c r="G26" s="13">
        <f t="shared" si="0"/>
        <v>42869</v>
      </c>
      <c r="H26" s="13">
        <f t="shared" si="0"/>
        <v>40271.939999999995</v>
      </c>
      <c r="I26" s="13">
        <f t="shared" si="0"/>
        <v>37067.87999999999</v>
      </c>
      <c r="J26" s="13">
        <f t="shared" si="0"/>
        <v>33998</v>
      </c>
      <c r="K26" s="13">
        <f t="shared" si="0"/>
        <v>29975</v>
      </c>
      <c r="L26" s="13">
        <f t="shared" si="0"/>
        <v>27670</v>
      </c>
      <c r="M26" s="13">
        <f t="shared" si="0"/>
        <v>22958</v>
      </c>
      <c r="N26" s="13">
        <f t="shared" si="0"/>
        <v>20782</v>
      </c>
      <c r="O26" s="13">
        <f t="shared" si="0"/>
        <v>19434</v>
      </c>
      <c r="P26" s="13">
        <f t="shared" si="0"/>
        <v>18197</v>
      </c>
      <c r="Q26" s="13">
        <f t="shared" si="0"/>
        <v>16116</v>
      </c>
      <c r="R26" s="13">
        <f t="shared" si="0"/>
        <v>14615</v>
      </c>
      <c r="S26" s="13">
        <f>SUM(S9:S25)</f>
        <v>13689</v>
      </c>
      <c r="T26" s="13">
        <f>SUM(T9:T25)</f>
        <v>13228</v>
      </c>
    </row>
    <row r="27" spans="1:20">
      <c r="A27" s="64" t="s">
        <v>45</v>
      </c>
      <c r="D27" s="73"/>
      <c r="E27" s="73"/>
      <c r="F27" s="64"/>
      <c r="G27" s="64"/>
      <c r="N27" s="64"/>
      <c r="O27" s="22"/>
      <c r="P27" s="22"/>
      <c r="Q27" s="22"/>
      <c r="R27" s="22"/>
      <c r="S27" s="22"/>
      <c r="T27" s="22"/>
    </row>
    <row r="28" spans="1:20">
      <c r="A28" s="64" t="s">
        <v>42</v>
      </c>
      <c r="D28" s="63"/>
      <c r="E28" s="63" t="s">
        <v>205</v>
      </c>
      <c r="F28" s="64">
        <v>1999</v>
      </c>
      <c r="G28" s="64">
        <v>2000</v>
      </c>
      <c r="H28" s="64">
        <v>2001</v>
      </c>
      <c r="I28" s="64">
        <v>2002</v>
      </c>
      <c r="J28" s="64">
        <v>2003</v>
      </c>
      <c r="K28" s="64">
        <v>2004</v>
      </c>
      <c r="L28" s="64">
        <v>2005</v>
      </c>
      <c r="M28" s="105">
        <v>2005</v>
      </c>
      <c r="N28" s="64">
        <v>2006</v>
      </c>
      <c r="O28" s="74">
        <v>2007</v>
      </c>
      <c r="P28" s="74">
        <v>2008</v>
      </c>
      <c r="Q28" s="74">
        <v>2009</v>
      </c>
      <c r="R28" s="74">
        <v>2010</v>
      </c>
      <c r="S28" s="74">
        <v>2011</v>
      </c>
      <c r="T28" s="74">
        <v>2012</v>
      </c>
    </row>
    <row r="29" spans="1:20" ht="24">
      <c r="A29" s="64" t="s">
        <v>43</v>
      </c>
      <c r="B29" s="61"/>
      <c r="C29" s="61"/>
      <c r="D29" s="63"/>
      <c r="E29" s="63"/>
      <c r="F29" s="64"/>
      <c r="G29" s="64"/>
      <c r="M29" s="71" t="s">
        <v>185</v>
      </c>
      <c r="N29" s="64"/>
      <c r="O29" s="22"/>
      <c r="P29" s="22"/>
      <c r="Q29" s="22"/>
      <c r="R29" s="22"/>
      <c r="S29" s="22"/>
      <c r="T29" s="22"/>
    </row>
    <row r="30" spans="1:20">
      <c r="A30" s="64" t="s">
        <v>43</v>
      </c>
      <c r="B30" s="64" t="s">
        <v>46</v>
      </c>
      <c r="D30" s="73"/>
      <c r="E30" s="73" t="s">
        <v>206</v>
      </c>
      <c r="F30" s="13">
        <v>3957</v>
      </c>
      <c r="G30" s="13">
        <v>4434</v>
      </c>
      <c r="H30" s="13">
        <v>4246.6000000000004</v>
      </c>
      <c r="I30" s="13">
        <v>3432.82</v>
      </c>
      <c r="J30" s="13">
        <v>3187</v>
      </c>
      <c r="K30" s="13">
        <v>3021</v>
      </c>
      <c r="L30" s="13">
        <v>3252</v>
      </c>
      <c r="M30" s="13">
        <v>3227</v>
      </c>
      <c r="N30" s="13">
        <v>3857</v>
      </c>
      <c r="O30" s="22">
        <v>4368</v>
      </c>
      <c r="P30" s="22">
        <v>4073</v>
      </c>
      <c r="Q30" s="22">
        <v>3594</v>
      </c>
      <c r="R30" s="22">
        <v>3236</v>
      </c>
      <c r="S30" s="50">
        <v>2742</v>
      </c>
      <c r="T30" s="50">
        <v>3000</v>
      </c>
    </row>
    <row r="31" spans="1:20">
      <c r="A31" s="64" t="s">
        <v>43</v>
      </c>
      <c r="B31" s="64" t="s">
        <v>46</v>
      </c>
      <c r="D31" s="73"/>
      <c r="E31" s="73" t="s">
        <v>207</v>
      </c>
      <c r="F31" s="13">
        <v>1507</v>
      </c>
      <c r="G31" s="13">
        <v>1323</v>
      </c>
      <c r="H31" s="13">
        <v>1278</v>
      </c>
      <c r="I31" s="13">
        <v>1112.8</v>
      </c>
      <c r="J31" s="13">
        <v>1357</v>
      </c>
      <c r="K31" s="13">
        <v>1536</v>
      </c>
      <c r="L31" s="13">
        <v>1769</v>
      </c>
      <c r="M31" s="13">
        <v>1769</v>
      </c>
      <c r="N31" s="13">
        <v>1826</v>
      </c>
      <c r="O31" s="22">
        <v>1709</v>
      </c>
      <c r="P31" s="22">
        <v>1797</v>
      </c>
      <c r="Q31" s="22">
        <v>1554</v>
      </c>
      <c r="R31" s="22">
        <v>1224</v>
      </c>
      <c r="S31" s="50">
        <v>1008</v>
      </c>
      <c r="T31" s="50">
        <v>903</v>
      </c>
    </row>
    <row r="32" spans="1:20">
      <c r="A32" s="64" t="s">
        <v>43</v>
      </c>
      <c r="B32" s="64" t="s">
        <v>46</v>
      </c>
      <c r="D32" s="73"/>
      <c r="E32" s="73" t="s">
        <v>208</v>
      </c>
      <c r="F32" s="13">
        <v>202</v>
      </c>
      <c r="G32" s="13">
        <v>204</v>
      </c>
      <c r="H32" s="13">
        <v>317.2</v>
      </c>
      <c r="I32" s="13">
        <v>392.2</v>
      </c>
      <c r="J32" s="13">
        <v>447</v>
      </c>
      <c r="K32" s="13">
        <v>550</v>
      </c>
      <c r="L32" s="13">
        <v>874</v>
      </c>
      <c r="M32" s="13">
        <v>821</v>
      </c>
      <c r="N32" s="13">
        <v>1585</v>
      </c>
      <c r="O32" s="22">
        <v>2671</v>
      </c>
      <c r="P32" s="22">
        <v>3419</v>
      </c>
      <c r="Q32" s="22">
        <v>3417</v>
      </c>
      <c r="R32" s="22">
        <v>3577</v>
      </c>
      <c r="S32" s="50">
        <v>3751</v>
      </c>
      <c r="T32" s="50">
        <v>3875</v>
      </c>
    </row>
    <row r="33" spans="1:20">
      <c r="A33" s="64" t="s">
        <v>43</v>
      </c>
      <c r="B33" s="64" t="s">
        <v>46</v>
      </c>
      <c r="D33" s="73"/>
      <c r="E33" s="73" t="s">
        <v>209</v>
      </c>
      <c r="F33" s="13">
        <v>250</v>
      </c>
      <c r="G33" s="13">
        <v>129</v>
      </c>
      <c r="H33" s="13">
        <v>129.19999999999999</v>
      </c>
      <c r="I33" s="13">
        <v>132.6</v>
      </c>
      <c r="J33" s="13">
        <v>132</v>
      </c>
      <c r="K33" s="13">
        <v>130</v>
      </c>
      <c r="L33" s="13">
        <v>131</v>
      </c>
      <c r="M33" s="13">
        <v>91</v>
      </c>
      <c r="N33" s="13">
        <v>84</v>
      </c>
      <c r="O33" s="22">
        <v>80</v>
      </c>
      <c r="P33" s="22">
        <v>78</v>
      </c>
      <c r="Q33" s="22">
        <v>57</v>
      </c>
      <c r="R33" s="22">
        <v>44</v>
      </c>
      <c r="S33" s="50">
        <v>45</v>
      </c>
      <c r="T33" s="50">
        <v>41</v>
      </c>
    </row>
    <row r="34" spans="1:20">
      <c r="A34" s="64" t="s">
        <v>43</v>
      </c>
      <c r="B34" s="64" t="s">
        <v>46</v>
      </c>
      <c r="D34" s="73"/>
      <c r="E34" s="73" t="s">
        <v>210</v>
      </c>
      <c r="F34" s="13">
        <v>79</v>
      </c>
      <c r="G34" s="13">
        <v>94</v>
      </c>
      <c r="H34" s="13">
        <v>106.2</v>
      </c>
      <c r="I34" s="13">
        <v>88.4</v>
      </c>
      <c r="J34" s="13">
        <v>95</v>
      </c>
      <c r="K34" s="13">
        <v>116</v>
      </c>
      <c r="L34" s="13">
        <v>210</v>
      </c>
      <c r="M34" s="13">
        <v>159</v>
      </c>
      <c r="N34" s="13">
        <v>365</v>
      </c>
      <c r="O34" s="22">
        <v>390</v>
      </c>
      <c r="P34" s="22">
        <v>366</v>
      </c>
      <c r="Q34" s="22">
        <v>349</v>
      </c>
      <c r="R34" s="22">
        <v>157</v>
      </c>
      <c r="S34" s="50">
        <v>101</v>
      </c>
      <c r="T34" s="50">
        <v>122</v>
      </c>
    </row>
    <row r="35" spans="1:20">
      <c r="A35" s="64" t="s">
        <v>43</v>
      </c>
      <c r="B35" s="64" t="s">
        <v>46</v>
      </c>
      <c r="D35" s="73"/>
      <c r="E35" s="73" t="s">
        <v>211</v>
      </c>
      <c r="F35" s="13">
        <v>116</v>
      </c>
      <c r="G35" s="13">
        <v>91</v>
      </c>
      <c r="H35" s="13">
        <v>88</v>
      </c>
      <c r="I35" s="13">
        <v>90.2</v>
      </c>
      <c r="J35" s="13">
        <v>95</v>
      </c>
      <c r="K35" s="13">
        <v>101</v>
      </c>
      <c r="L35" s="13">
        <v>94</v>
      </c>
      <c r="M35" s="55">
        <f>16+17+14</f>
        <v>47</v>
      </c>
      <c r="N35" s="13">
        <f>15+15+14</f>
        <v>44</v>
      </c>
      <c r="O35" s="22">
        <v>39</v>
      </c>
      <c r="P35" s="22">
        <f>14+13+16</f>
        <v>43</v>
      </c>
      <c r="Q35" s="22">
        <v>39</v>
      </c>
      <c r="R35" s="22">
        <v>36</v>
      </c>
      <c r="S35" s="22">
        <v>40</v>
      </c>
      <c r="T35" s="22">
        <v>38</v>
      </c>
    </row>
    <row r="36" spans="1:20">
      <c r="A36" s="64" t="s">
        <v>43</v>
      </c>
      <c r="B36" s="64" t="s">
        <v>46</v>
      </c>
      <c r="D36" s="73"/>
      <c r="E36" s="73" t="s">
        <v>212</v>
      </c>
      <c r="F36" s="13">
        <v>142</v>
      </c>
      <c r="G36" s="13">
        <v>116</v>
      </c>
      <c r="H36" s="13">
        <v>103.08</v>
      </c>
      <c r="I36" s="13">
        <v>94</v>
      </c>
      <c r="J36" s="13">
        <v>72</v>
      </c>
      <c r="K36" s="13">
        <v>66</v>
      </c>
      <c r="L36" s="13">
        <v>65</v>
      </c>
      <c r="M36" s="13">
        <v>65</v>
      </c>
      <c r="N36" s="13">
        <v>65</v>
      </c>
      <c r="O36" s="22">
        <v>63</v>
      </c>
      <c r="P36" s="22">
        <v>60</v>
      </c>
      <c r="Q36" s="22">
        <v>56</v>
      </c>
      <c r="R36" s="22">
        <v>50</v>
      </c>
      <c r="S36" s="50">
        <v>51</v>
      </c>
      <c r="T36" s="50">
        <v>58</v>
      </c>
    </row>
    <row r="37" spans="1:20">
      <c r="A37" s="64" t="s">
        <v>43</v>
      </c>
      <c r="B37" s="64" t="s">
        <v>46</v>
      </c>
      <c r="D37" s="73"/>
      <c r="E37" s="73" t="s">
        <v>213</v>
      </c>
      <c r="F37" s="13">
        <v>260</v>
      </c>
      <c r="G37" s="13">
        <v>343</v>
      </c>
      <c r="H37" s="13">
        <v>298.76</v>
      </c>
      <c r="I37" s="13">
        <v>122.8</v>
      </c>
      <c r="J37" s="13">
        <v>60</v>
      </c>
      <c r="K37" s="13">
        <v>60</v>
      </c>
      <c r="L37" s="13">
        <v>59</v>
      </c>
      <c r="M37" s="13">
        <v>40</v>
      </c>
      <c r="N37" s="13">
        <v>37</v>
      </c>
      <c r="O37" s="22">
        <v>35</v>
      </c>
      <c r="P37" s="22">
        <v>37</v>
      </c>
      <c r="Q37" s="22">
        <v>46</v>
      </c>
      <c r="R37" s="22">
        <v>43</v>
      </c>
      <c r="S37" s="50">
        <v>45</v>
      </c>
      <c r="T37" s="50">
        <v>45</v>
      </c>
    </row>
    <row r="38" spans="1:20">
      <c r="A38" s="64" t="s">
        <v>43</v>
      </c>
      <c r="B38" s="64" t="s">
        <v>46</v>
      </c>
      <c r="D38" s="73"/>
      <c r="E38" s="73" t="s">
        <v>214</v>
      </c>
      <c r="F38" s="13">
        <v>20</v>
      </c>
      <c r="G38" s="13">
        <v>17</v>
      </c>
      <c r="H38" s="13">
        <v>12</v>
      </c>
      <c r="I38" s="13">
        <v>16.2</v>
      </c>
      <c r="J38" s="13">
        <v>17</v>
      </c>
      <c r="K38" s="13">
        <v>17</v>
      </c>
      <c r="L38" s="13">
        <v>15</v>
      </c>
      <c r="M38" s="14" t="s">
        <v>36</v>
      </c>
      <c r="N38" s="13" t="s">
        <v>36</v>
      </c>
      <c r="O38" s="13" t="s">
        <v>36</v>
      </c>
      <c r="P38" s="13" t="s">
        <v>36</v>
      </c>
      <c r="Q38" s="13" t="s">
        <v>36</v>
      </c>
      <c r="R38" s="13" t="s">
        <v>36</v>
      </c>
      <c r="S38" s="13" t="s">
        <v>36</v>
      </c>
      <c r="T38" s="13" t="s">
        <v>36</v>
      </c>
    </row>
    <row r="39" spans="1:20">
      <c r="A39" s="64" t="s">
        <v>43</v>
      </c>
      <c r="B39" s="64" t="s">
        <v>46</v>
      </c>
      <c r="D39" s="73"/>
      <c r="E39" s="73" t="s">
        <v>215</v>
      </c>
      <c r="F39" s="13">
        <v>27</v>
      </c>
      <c r="G39" s="13">
        <v>18</v>
      </c>
      <c r="H39" s="13">
        <v>15</v>
      </c>
      <c r="I39" s="13">
        <v>15.8</v>
      </c>
      <c r="J39" s="13">
        <v>16</v>
      </c>
      <c r="K39" s="13">
        <v>14</v>
      </c>
      <c r="L39" s="13">
        <v>12</v>
      </c>
      <c r="M39" s="13">
        <v>12</v>
      </c>
      <c r="N39" s="13">
        <v>13</v>
      </c>
      <c r="O39" s="22">
        <v>12</v>
      </c>
      <c r="P39" s="22">
        <v>13</v>
      </c>
      <c r="Q39" s="22">
        <v>14</v>
      </c>
      <c r="R39" s="22">
        <v>13</v>
      </c>
      <c r="S39" s="50">
        <v>14</v>
      </c>
      <c r="T39" s="50">
        <v>14</v>
      </c>
    </row>
    <row r="40" spans="1:20">
      <c r="A40" s="64" t="s">
        <v>43</v>
      </c>
      <c r="B40" s="64" t="s">
        <v>46</v>
      </c>
      <c r="D40" s="73"/>
      <c r="E40" s="73" t="s">
        <v>216</v>
      </c>
      <c r="F40" s="13">
        <v>4</v>
      </c>
      <c r="G40" s="13" t="s">
        <v>36</v>
      </c>
      <c r="H40" s="13" t="s">
        <v>36</v>
      </c>
      <c r="I40" s="13" t="s">
        <v>36</v>
      </c>
      <c r="J40" s="13" t="s">
        <v>36</v>
      </c>
      <c r="K40" s="13" t="s">
        <v>36</v>
      </c>
      <c r="L40" s="13" t="s">
        <v>36</v>
      </c>
      <c r="M40" s="13" t="s">
        <v>36</v>
      </c>
      <c r="N40" s="13">
        <v>9</v>
      </c>
      <c r="O40" s="22">
        <v>24</v>
      </c>
      <c r="P40" s="22">
        <v>25</v>
      </c>
      <c r="Q40" s="22">
        <v>23</v>
      </c>
      <c r="R40" s="22">
        <v>10</v>
      </c>
      <c r="S40" s="50">
        <v>158</v>
      </c>
      <c r="T40" s="50">
        <v>266</v>
      </c>
    </row>
    <row r="41" spans="1:20">
      <c r="A41" s="64" t="s">
        <v>43</v>
      </c>
      <c r="B41" s="64" t="s">
        <v>46</v>
      </c>
      <c r="D41" s="73"/>
      <c r="E41" s="73" t="s">
        <v>217</v>
      </c>
      <c r="F41" s="13" t="s">
        <v>36</v>
      </c>
      <c r="G41" s="13" t="s">
        <v>36</v>
      </c>
      <c r="H41" s="13" t="s">
        <v>36</v>
      </c>
      <c r="I41" s="13" t="s">
        <v>36</v>
      </c>
      <c r="J41" s="13" t="s">
        <v>36</v>
      </c>
      <c r="K41" s="13" t="s">
        <v>36</v>
      </c>
      <c r="L41" s="13" t="s">
        <v>36</v>
      </c>
      <c r="M41" s="13" t="s">
        <v>36</v>
      </c>
      <c r="N41" s="13" t="s">
        <v>36</v>
      </c>
      <c r="O41" s="13" t="s">
        <v>36</v>
      </c>
      <c r="P41" s="13" t="s">
        <v>36</v>
      </c>
      <c r="Q41" s="13" t="s">
        <v>36</v>
      </c>
      <c r="R41" s="13" t="s">
        <v>36</v>
      </c>
      <c r="S41" s="13" t="s">
        <v>36</v>
      </c>
      <c r="T41" s="13" t="s">
        <v>36</v>
      </c>
    </row>
    <row r="42" spans="1:20">
      <c r="A42" s="64" t="s">
        <v>43</v>
      </c>
      <c r="B42" s="64" t="s">
        <v>46</v>
      </c>
      <c r="D42" s="73"/>
      <c r="E42" s="73" t="s">
        <v>107</v>
      </c>
      <c r="F42" s="13">
        <v>29</v>
      </c>
      <c r="G42" s="13">
        <v>33</v>
      </c>
      <c r="H42" s="13">
        <v>33</v>
      </c>
      <c r="I42" s="13">
        <v>35.799999999999997</v>
      </c>
      <c r="J42" s="13">
        <v>38</v>
      </c>
      <c r="K42" s="13">
        <v>37</v>
      </c>
      <c r="L42" s="13">
        <v>34</v>
      </c>
      <c r="M42" s="50">
        <v>34</v>
      </c>
      <c r="N42" s="13">
        <f>30-2-1</f>
        <v>27</v>
      </c>
      <c r="O42" s="22">
        <v>30</v>
      </c>
      <c r="P42" s="22">
        <v>30</v>
      </c>
      <c r="Q42" s="22">
        <v>28</v>
      </c>
      <c r="R42" s="22">
        <v>26</v>
      </c>
      <c r="S42" s="50">
        <v>22</v>
      </c>
      <c r="T42" s="50">
        <v>27</v>
      </c>
    </row>
    <row r="43" spans="1:20">
      <c r="A43" s="64" t="s">
        <v>28</v>
      </c>
      <c r="B43" s="64" t="s">
        <v>46</v>
      </c>
      <c r="D43" s="73"/>
      <c r="E43" s="73" t="s">
        <v>218</v>
      </c>
      <c r="F43" s="13">
        <f t="shared" ref="F43:R43" si="1">SUM(F30:F42)</f>
        <v>6593</v>
      </c>
      <c r="G43" s="13">
        <f t="shared" si="1"/>
        <v>6802</v>
      </c>
      <c r="H43" s="13">
        <f t="shared" si="1"/>
        <v>6627.04</v>
      </c>
      <c r="I43" s="13">
        <f t="shared" si="1"/>
        <v>5533.62</v>
      </c>
      <c r="J43" s="13">
        <f t="shared" si="1"/>
        <v>5516</v>
      </c>
      <c r="K43" s="13">
        <f t="shared" si="1"/>
        <v>5648</v>
      </c>
      <c r="L43" s="13">
        <f t="shared" si="1"/>
        <v>6515</v>
      </c>
      <c r="M43" s="13">
        <f t="shared" si="1"/>
        <v>6265</v>
      </c>
      <c r="N43" s="13">
        <f t="shared" si="1"/>
        <v>7912</v>
      </c>
      <c r="O43" s="13">
        <f t="shared" si="1"/>
        <v>9421</v>
      </c>
      <c r="P43" s="13">
        <f t="shared" si="1"/>
        <v>9941</v>
      </c>
      <c r="Q43" s="13">
        <f t="shared" si="1"/>
        <v>9177</v>
      </c>
      <c r="R43" s="13">
        <f t="shared" si="1"/>
        <v>8416</v>
      </c>
      <c r="S43" s="13">
        <f>SUM(S30:S42)</f>
        <v>7977</v>
      </c>
      <c r="T43" s="13">
        <f>SUM(T30:T42)</f>
        <v>8389</v>
      </c>
    </row>
    <row r="44" spans="1:20">
      <c r="A44" s="64" t="s">
        <v>28</v>
      </c>
      <c r="B44" s="64" t="s">
        <v>46</v>
      </c>
      <c r="D44" s="63"/>
      <c r="E44" s="63" t="s">
        <v>219</v>
      </c>
      <c r="F44" s="13">
        <f t="shared" ref="F44:K44" si="2">+F43+F26</f>
        <v>52032</v>
      </c>
      <c r="G44" s="13">
        <f t="shared" si="2"/>
        <v>49671</v>
      </c>
      <c r="H44" s="13">
        <f t="shared" si="2"/>
        <v>46898.979999999996</v>
      </c>
      <c r="I44" s="13">
        <f t="shared" si="2"/>
        <v>42601.499999999993</v>
      </c>
      <c r="J44" s="13">
        <f t="shared" si="2"/>
        <v>39514</v>
      </c>
      <c r="K44" s="13">
        <f t="shared" si="2"/>
        <v>35623</v>
      </c>
      <c r="L44" s="13">
        <f t="shared" ref="L44:R44" si="3">L26+L43</f>
        <v>34185</v>
      </c>
      <c r="M44" s="13">
        <f t="shared" si="3"/>
        <v>29223</v>
      </c>
      <c r="N44" s="13">
        <f t="shared" si="3"/>
        <v>28694</v>
      </c>
      <c r="O44" s="13">
        <f t="shared" si="3"/>
        <v>28855</v>
      </c>
      <c r="P44" s="13">
        <f t="shared" si="3"/>
        <v>28138</v>
      </c>
      <c r="Q44" s="13">
        <f t="shared" si="3"/>
        <v>25293</v>
      </c>
      <c r="R44" s="13">
        <f t="shared" si="3"/>
        <v>23031</v>
      </c>
      <c r="S44" s="13">
        <f>S26+S43</f>
        <v>21666</v>
      </c>
      <c r="T44" s="13">
        <f>T26+T43</f>
        <v>21617</v>
      </c>
    </row>
    <row r="45" spans="1:20">
      <c r="A45" s="64" t="s">
        <v>45</v>
      </c>
      <c r="D45" s="73"/>
      <c r="E45" s="73"/>
      <c r="F45" s="64"/>
      <c r="G45" s="64"/>
      <c r="M45" s="55"/>
      <c r="N45" s="64"/>
      <c r="O45" s="22"/>
      <c r="P45" s="22"/>
      <c r="Q45" s="22"/>
      <c r="R45" s="22"/>
      <c r="S45" s="22"/>
      <c r="T45" s="22"/>
    </row>
    <row r="46" spans="1:20">
      <c r="A46" s="64" t="s">
        <v>42</v>
      </c>
      <c r="D46" s="63"/>
      <c r="E46" s="63" t="s">
        <v>220</v>
      </c>
      <c r="F46" s="64">
        <v>1999</v>
      </c>
      <c r="G46" s="64">
        <v>2000</v>
      </c>
      <c r="H46" s="64">
        <v>2001</v>
      </c>
      <c r="I46" s="64">
        <v>2002</v>
      </c>
      <c r="J46" s="64">
        <v>2003</v>
      </c>
      <c r="K46" s="64">
        <v>2004</v>
      </c>
      <c r="L46" s="64">
        <v>2005</v>
      </c>
      <c r="M46" s="64">
        <v>2005</v>
      </c>
      <c r="N46" s="64">
        <v>2006</v>
      </c>
      <c r="O46" s="64">
        <v>2007</v>
      </c>
      <c r="P46" s="64">
        <v>2008</v>
      </c>
      <c r="Q46" s="74">
        <v>2009</v>
      </c>
      <c r="R46" s="74">
        <v>2010</v>
      </c>
      <c r="S46" s="74">
        <v>2011</v>
      </c>
      <c r="T46" s="74">
        <v>2012</v>
      </c>
    </row>
    <row r="47" spans="1:20" ht="24">
      <c r="A47" s="64" t="s">
        <v>43</v>
      </c>
      <c r="B47" s="61"/>
      <c r="C47" s="61"/>
      <c r="D47" s="63"/>
      <c r="E47" s="63"/>
      <c r="F47" s="64"/>
      <c r="G47" s="64"/>
      <c r="M47" s="71" t="s">
        <v>185</v>
      </c>
      <c r="N47" s="64"/>
      <c r="O47" s="22"/>
      <c r="P47" s="22"/>
      <c r="Q47" s="22"/>
      <c r="R47" s="22"/>
      <c r="S47" s="22"/>
      <c r="T47" s="22"/>
    </row>
    <row r="48" spans="1:20">
      <c r="A48" s="64" t="s">
        <v>43</v>
      </c>
      <c r="B48" s="64" t="s">
        <v>46</v>
      </c>
      <c r="D48" s="73"/>
      <c r="E48" s="73" t="s">
        <v>221</v>
      </c>
      <c r="F48" s="22">
        <v>21955</v>
      </c>
      <c r="G48" s="22">
        <v>21677</v>
      </c>
      <c r="H48" s="22">
        <v>20074.439999999999</v>
      </c>
      <c r="I48" s="13">
        <v>18806.7</v>
      </c>
      <c r="J48" s="13">
        <v>19761</v>
      </c>
      <c r="K48" s="13">
        <v>19995</v>
      </c>
      <c r="L48" s="13">
        <v>19353</v>
      </c>
      <c r="M48" s="13">
        <v>13360</v>
      </c>
      <c r="N48" s="13">
        <v>10822</v>
      </c>
      <c r="O48" s="22">
        <v>10648</v>
      </c>
      <c r="P48" s="22">
        <v>10046</v>
      </c>
      <c r="Q48" s="22">
        <v>9020</v>
      </c>
      <c r="R48" s="22">
        <v>8675</v>
      </c>
      <c r="S48" s="50">
        <v>7914</v>
      </c>
      <c r="T48" s="50">
        <v>7933</v>
      </c>
    </row>
    <row r="49" spans="1:20">
      <c r="A49" s="64" t="s">
        <v>43</v>
      </c>
      <c r="B49" s="64" t="s">
        <v>46</v>
      </c>
      <c r="D49" s="73"/>
      <c r="E49" s="73" t="s">
        <v>222</v>
      </c>
      <c r="F49" s="22">
        <v>1219</v>
      </c>
      <c r="G49" s="22">
        <v>1202</v>
      </c>
      <c r="H49" s="22">
        <v>1218.9000000000001</v>
      </c>
      <c r="I49" s="13">
        <v>1310.3</v>
      </c>
      <c r="J49" s="13">
        <v>1408</v>
      </c>
      <c r="K49" s="13">
        <v>1552</v>
      </c>
      <c r="L49" s="13">
        <v>1699</v>
      </c>
      <c r="M49" s="55">
        <v>1624</v>
      </c>
      <c r="N49" s="13">
        <v>1551</v>
      </c>
      <c r="O49" s="22">
        <v>1420</v>
      </c>
      <c r="P49" s="22">
        <v>1352</v>
      </c>
      <c r="Q49" s="22">
        <v>1364</v>
      </c>
      <c r="R49" s="22">
        <v>1401</v>
      </c>
      <c r="S49" s="50">
        <v>1264</v>
      </c>
      <c r="T49" s="50">
        <v>1219</v>
      </c>
    </row>
    <row r="50" spans="1:20">
      <c r="A50" s="64" t="s">
        <v>28</v>
      </c>
      <c r="B50" s="64" t="s">
        <v>46</v>
      </c>
      <c r="D50" s="73"/>
      <c r="E50" s="73" t="s">
        <v>223</v>
      </c>
      <c r="F50" s="22">
        <v>23174</v>
      </c>
      <c r="G50" s="22">
        <v>22879</v>
      </c>
      <c r="H50" s="22">
        <v>21293.34</v>
      </c>
      <c r="I50" s="22">
        <v>20117</v>
      </c>
      <c r="J50" s="22">
        <v>21169</v>
      </c>
      <c r="K50" s="22">
        <f t="shared" ref="K50:R50" si="4">SUM(K48:K49)</f>
        <v>21547</v>
      </c>
      <c r="L50" s="22">
        <f t="shared" si="4"/>
        <v>21052</v>
      </c>
      <c r="M50" s="22">
        <f t="shared" si="4"/>
        <v>14984</v>
      </c>
      <c r="N50" s="22">
        <f t="shared" si="4"/>
        <v>12373</v>
      </c>
      <c r="O50" s="22">
        <f t="shared" si="4"/>
        <v>12068</v>
      </c>
      <c r="P50" s="22">
        <f t="shared" si="4"/>
        <v>11398</v>
      </c>
      <c r="Q50" s="22">
        <f t="shared" si="4"/>
        <v>10384</v>
      </c>
      <c r="R50" s="22">
        <f t="shared" si="4"/>
        <v>10076</v>
      </c>
      <c r="S50" s="22">
        <f>SUM(S48:S49)</f>
        <v>9178</v>
      </c>
      <c r="T50" s="22">
        <f>SUM(T48:T49)</f>
        <v>9152</v>
      </c>
    </row>
    <row r="51" spans="1:20">
      <c r="A51" s="64" t="s">
        <v>45</v>
      </c>
      <c r="D51" s="73"/>
      <c r="E51" s="73"/>
      <c r="F51" s="64"/>
      <c r="G51" s="64"/>
      <c r="M51" s="55"/>
      <c r="N51" s="64"/>
      <c r="O51" s="22"/>
      <c r="P51" s="22"/>
      <c r="Q51" s="22"/>
      <c r="R51" s="22"/>
      <c r="S51" s="22"/>
      <c r="T51" s="22"/>
    </row>
    <row r="52" spans="1:20">
      <c r="A52" s="64" t="s">
        <v>42</v>
      </c>
      <c r="D52" s="63"/>
      <c r="E52" s="63" t="s">
        <v>224</v>
      </c>
      <c r="F52" s="64">
        <v>1999</v>
      </c>
      <c r="G52" s="64">
        <v>2000</v>
      </c>
      <c r="H52" s="64">
        <v>2001</v>
      </c>
      <c r="I52" s="64">
        <v>2002</v>
      </c>
      <c r="J52" s="64">
        <v>2003</v>
      </c>
      <c r="K52" s="64">
        <v>2004</v>
      </c>
      <c r="L52" s="64">
        <v>2005</v>
      </c>
      <c r="M52" s="64">
        <v>2005</v>
      </c>
      <c r="N52" s="64">
        <v>2006</v>
      </c>
      <c r="O52" s="64">
        <v>2007</v>
      </c>
      <c r="P52" s="64">
        <v>2008</v>
      </c>
      <c r="Q52" s="74">
        <v>2009</v>
      </c>
      <c r="R52" s="74">
        <v>2010</v>
      </c>
      <c r="S52" s="74">
        <v>2011</v>
      </c>
      <c r="T52" s="74">
        <v>2012</v>
      </c>
    </row>
    <row r="53" spans="1:20" ht="24">
      <c r="A53" s="64" t="s">
        <v>43</v>
      </c>
      <c r="B53" s="61"/>
      <c r="C53" s="61"/>
      <c r="D53" s="63"/>
      <c r="E53" s="63"/>
      <c r="F53" s="64"/>
      <c r="G53" s="64"/>
      <c r="M53" s="71" t="s">
        <v>185</v>
      </c>
      <c r="N53" s="64"/>
      <c r="O53" s="22"/>
      <c r="P53" s="22"/>
      <c r="Q53" s="22"/>
      <c r="R53" s="22"/>
      <c r="S53" s="22"/>
      <c r="T53" s="22"/>
    </row>
    <row r="54" spans="1:20">
      <c r="A54" s="64" t="s">
        <v>43</v>
      </c>
      <c r="B54" s="64" t="s">
        <v>46</v>
      </c>
      <c r="D54" s="73"/>
      <c r="E54" s="73" t="s">
        <v>225</v>
      </c>
      <c r="F54" s="13">
        <v>3383</v>
      </c>
      <c r="G54" s="13">
        <v>3794</v>
      </c>
      <c r="H54" s="13">
        <v>4441.7</v>
      </c>
      <c r="I54" s="13">
        <v>4800.8</v>
      </c>
      <c r="J54" s="13">
        <v>3863</v>
      </c>
      <c r="K54" s="13">
        <v>4797</v>
      </c>
      <c r="L54" s="13">
        <v>4914</v>
      </c>
      <c r="M54" s="13">
        <v>4775</v>
      </c>
      <c r="N54" s="13">
        <v>5417</v>
      </c>
      <c r="O54" s="22">
        <v>6754</v>
      </c>
      <c r="P54" s="22">
        <v>6773</v>
      </c>
      <c r="Q54" s="22">
        <v>7636</v>
      </c>
      <c r="R54" s="22">
        <v>11004</v>
      </c>
      <c r="S54" s="50">
        <v>10755</v>
      </c>
      <c r="T54" s="50">
        <v>11123</v>
      </c>
    </row>
    <row r="55" spans="1:20">
      <c r="A55" s="64" t="s">
        <v>43</v>
      </c>
      <c r="B55" s="64" t="s">
        <v>46</v>
      </c>
      <c r="D55" s="73"/>
      <c r="E55" s="73" t="s">
        <v>226</v>
      </c>
      <c r="F55" s="13">
        <v>1442</v>
      </c>
      <c r="G55" s="13">
        <v>1235</v>
      </c>
      <c r="H55" s="13">
        <v>1168.4000000000001</v>
      </c>
      <c r="I55" s="13">
        <v>1017.4</v>
      </c>
      <c r="J55" s="13">
        <v>1198</v>
      </c>
      <c r="K55" s="13">
        <v>1033</v>
      </c>
      <c r="L55" s="13">
        <v>1450</v>
      </c>
      <c r="M55" s="13">
        <v>1450</v>
      </c>
      <c r="N55" s="13">
        <f>3089+7</f>
        <v>3096</v>
      </c>
      <c r="O55" s="22">
        <v>3481</v>
      </c>
      <c r="P55" s="22">
        <v>3373</v>
      </c>
      <c r="Q55" s="22">
        <v>2809</v>
      </c>
      <c r="R55" s="22">
        <v>2904</v>
      </c>
      <c r="S55" s="50">
        <v>3074</v>
      </c>
      <c r="T55" s="50">
        <v>3118</v>
      </c>
    </row>
    <row r="56" spans="1:20">
      <c r="A56" s="64" t="s">
        <v>43</v>
      </c>
      <c r="B56" s="64" t="s">
        <v>46</v>
      </c>
      <c r="D56" s="73"/>
      <c r="E56" s="73" t="s">
        <v>227</v>
      </c>
      <c r="F56" s="13">
        <v>324</v>
      </c>
      <c r="G56" s="13">
        <v>213</v>
      </c>
      <c r="H56" s="13">
        <v>125.8</v>
      </c>
      <c r="I56" s="13">
        <v>114.6</v>
      </c>
      <c r="J56" s="13">
        <v>123</v>
      </c>
      <c r="K56" s="13">
        <v>99</v>
      </c>
      <c r="L56" s="13">
        <v>67</v>
      </c>
      <c r="M56" s="13">
        <v>48</v>
      </c>
      <c r="N56" s="13">
        <v>104</v>
      </c>
      <c r="O56" s="22">
        <v>186</v>
      </c>
      <c r="P56" s="22">
        <v>228</v>
      </c>
      <c r="Q56" s="22">
        <v>131</v>
      </c>
      <c r="R56" s="22">
        <v>98</v>
      </c>
      <c r="S56" s="50">
        <v>132</v>
      </c>
      <c r="T56" s="50">
        <v>138</v>
      </c>
    </row>
    <row r="57" spans="1:20">
      <c r="A57" s="64" t="s">
        <v>43</v>
      </c>
      <c r="B57" s="64" t="s">
        <v>46</v>
      </c>
      <c r="D57" s="73"/>
      <c r="E57" s="73" t="s">
        <v>228</v>
      </c>
      <c r="F57" s="13">
        <v>235</v>
      </c>
      <c r="G57" s="13">
        <v>206</v>
      </c>
      <c r="H57" s="13">
        <v>195.2</v>
      </c>
      <c r="I57" s="13">
        <v>210.2</v>
      </c>
      <c r="J57" s="13">
        <v>75</v>
      </c>
      <c r="K57" s="13">
        <v>47</v>
      </c>
      <c r="L57" s="13">
        <v>53</v>
      </c>
      <c r="M57" s="13">
        <v>47</v>
      </c>
      <c r="N57" s="13">
        <v>55</v>
      </c>
      <c r="O57" s="22">
        <v>66</v>
      </c>
      <c r="P57" s="22">
        <v>115</v>
      </c>
      <c r="Q57" s="22">
        <v>117</v>
      </c>
      <c r="R57" s="22">
        <v>138</v>
      </c>
      <c r="S57" s="50">
        <v>164</v>
      </c>
      <c r="T57" s="50">
        <v>214</v>
      </c>
    </row>
    <row r="58" spans="1:20">
      <c r="A58" s="64" t="s">
        <v>43</v>
      </c>
      <c r="B58" s="64" t="s">
        <v>46</v>
      </c>
      <c r="D58" s="73"/>
      <c r="E58" s="73" t="s">
        <v>229</v>
      </c>
      <c r="F58" s="13">
        <v>108</v>
      </c>
      <c r="G58" s="13">
        <v>121</v>
      </c>
      <c r="H58" s="13">
        <v>128.19999999999999</v>
      </c>
      <c r="I58" s="13">
        <v>74.599999999999994</v>
      </c>
      <c r="J58" s="13">
        <v>66</v>
      </c>
      <c r="K58" s="13">
        <v>86</v>
      </c>
      <c r="L58" s="13">
        <v>87</v>
      </c>
      <c r="M58" s="13">
        <v>69</v>
      </c>
      <c r="N58" s="13">
        <v>71</v>
      </c>
      <c r="O58" s="22">
        <v>88</v>
      </c>
      <c r="P58" s="22">
        <v>92</v>
      </c>
      <c r="Q58" s="22">
        <v>88</v>
      </c>
      <c r="R58" s="22">
        <v>88</v>
      </c>
      <c r="S58" s="50">
        <v>226</v>
      </c>
      <c r="T58" s="50">
        <v>876</v>
      </c>
    </row>
    <row r="59" spans="1:20">
      <c r="A59" s="64" t="s">
        <v>43</v>
      </c>
      <c r="B59" s="64" t="s">
        <v>46</v>
      </c>
      <c r="D59" s="73"/>
      <c r="E59" s="73" t="s">
        <v>230</v>
      </c>
      <c r="F59" s="13">
        <v>434</v>
      </c>
      <c r="G59" s="13">
        <v>157</v>
      </c>
      <c r="H59" s="13">
        <v>32.4</v>
      </c>
      <c r="I59" s="13">
        <v>39</v>
      </c>
      <c r="J59" s="13">
        <v>42</v>
      </c>
      <c r="K59" s="13">
        <v>38</v>
      </c>
      <c r="L59" s="13">
        <v>38</v>
      </c>
      <c r="M59" s="13">
        <v>29</v>
      </c>
      <c r="N59" s="13">
        <v>31</v>
      </c>
      <c r="O59" s="22">
        <v>37</v>
      </c>
      <c r="P59" s="22">
        <v>37</v>
      </c>
      <c r="Q59" s="22">
        <v>35</v>
      </c>
      <c r="R59" s="22">
        <v>96</v>
      </c>
      <c r="S59" s="50">
        <v>185</v>
      </c>
      <c r="T59" s="50">
        <v>232</v>
      </c>
    </row>
    <row r="60" spans="1:20">
      <c r="A60" s="64" t="s">
        <v>43</v>
      </c>
      <c r="B60" s="64" t="s">
        <v>46</v>
      </c>
      <c r="D60" s="73"/>
      <c r="E60" s="73" t="s">
        <v>231</v>
      </c>
      <c r="F60" s="13">
        <v>146</v>
      </c>
      <c r="G60" s="13">
        <v>105</v>
      </c>
      <c r="H60" s="13">
        <v>55.6</v>
      </c>
      <c r="I60" s="13">
        <v>31</v>
      </c>
      <c r="J60" s="13">
        <v>28</v>
      </c>
      <c r="K60" s="13">
        <v>32</v>
      </c>
      <c r="L60" s="13">
        <v>42</v>
      </c>
      <c r="M60" s="13">
        <v>30</v>
      </c>
      <c r="N60" s="13">
        <v>52</v>
      </c>
      <c r="O60" s="22">
        <v>72</v>
      </c>
      <c r="P60" s="22">
        <v>77</v>
      </c>
      <c r="Q60" s="22">
        <v>77</v>
      </c>
      <c r="R60" s="22">
        <v>69</v>
      </c>
      <c r="S60" s="50">
        <v>72</v>
      </c>
      <c r="T60" s="50">
        <v>86</v>
      </c>
    </row>
    <row r="61" spans="1:20">
      <c r="A61" s="64" t="s">
        <v>43</v>
      </c>
      <c r="B61" s="64" t="s">
        <v>46</v>
      </c>
      <c r="D61" s="73"/>
      <c r="E61" s="73" t="s">
        <v>232</v>
      </c>
      <c r="F61" s="13">
        <v>334</v>
      </c>
      <c r="G61" s="13">
        <v>266</v>
      </c>
      <c r="H61" s="13">
        <v>141</v>
      </c>
      <c r="I61" s="13" t="s">
        <v>36</v>
      </c>
      <c r="J61" s="13" t="s">
        <v>36</v>
      </c>
      <c r="K61" s="13" t="s">
        <v>36</v>
      </c>
      <c r="L61" s="13" t="s">
        <v>36</v>
      </c>
      <c r="M61" s="13" t="s">
        <v>36</v>
      </c>
      <c r="N61" s="13" t="s">
        <v>36</v>
      </c>
      <c r="O61" s="13" t="s">
        <v>36</v>
      </c>
      <c r="P61" s="13" t="s">
        <v>36</v>
      </c>
      <c r="Q61" s="13" t="s">
        <v>36</v>
      </c>
      <c r="R61" s="13" t="s">
        <v>36</v>
      </c>
      <c r="S61" s="13" t="s">
        <v>36</v>
      </c>
      <c r="T61" s="13" t="s">
        <v>36</v>
      </c>
    </row>
    <row r="62" spans="1:20">
      <c r="A62" s="64" t="s">
        <v>43</v>
      </c>
      <c r="B62" s="64" t="s">
        <v>46</v>
      </c>
      <c r="D62" s="73"/>
      <c r="E62" s="73" t="s">
        <v>233</v>
      </c>
      <c r="F62" s="13">
        <v>76</v>
      </c>
      <c r="G62" s="13">
        <v>69</v>
      </c>
      <c r="H62" s="13">
        <v>41.4</v>
      </c>
      <c r="I62" s="13" t="s">
        <v>36</v>
      </c>
      <c r="J62" s="13" t="s">
        <v>36</v>
      </c>
      <c r="K62" s="13" t="s">
        <v>36</v>
      </c>
      <c r="L62" s="13">
        <v>8</v>
      </c>
      <c r="M62" s="13">
        <v>8</v>
      </c>
      <c r="N62" s="13">
        <v>12</v>
      </c>
      <c r="O62" s="22">
        <v>13</v>
      </c>
      <c r="P62" s="22">
        <v>21</v>
      </c>
      <c r="Q62" s="22">
        <v>28</v>
      </c>
      <c r="R62" s="22">
        <v>26</v>
      </c>
      <c r="S62" s="50">
        <v>363</v>
      </c>
      <c r="T62" s="50">
        <v>1705</v>
      </c>
    </row>
    <row r="63" spans="1:20">
      <c r="A63" s="64" t="s">
        <v>43</v>
      </c>
      <c r="B63" s="64" t="s">
        <v>46</v>
      </c>
      <c r="D63" s="73"/>
      <c r="E63" s="73" t="s">
        <v>234</v>
      </c>
      <c r="F63" s="13" t="s">
        <v>36</v>
      </c>
      <c r="G63" s="13" t="s">
        <v>36</v>
      </c>
      <c r="H63" s="13" t="s">
        <v>36</v>
      </c>
      <c r="I63" s="13" t="s">
        <v>36</v>
      </c>
      <c r="J63" s="13" t="s">
        <v>36</v>
      </c>
      <c r="K63" s="13" t="s">
        <v>36</v>
      </c>
      <c r="L63" s="13" t="s">
        <v>36</v>
      </c>
      <c r="M63" s="13" t="s">
        <v>36</v>
      </c>
      <c r="N63" s="13" t="s">
        <v>36</v>
      </c>
      <c r="O63" s="13" t="s">
        <v>36</v>
      </c>
      <c r="P63" s="13" t="s">
        <v>36</v>
      </c>
      <c r="Q63" s="13" t="s">
        <v>36</v>
      </c>
      <c r="R63" s="13" t="s">
        <v>36</v>
      </c>
      <c r="S63" s="13" t="s">
        <v>36</v>
      </c>
      <c r="T63" s="13" t="s">
        <v>36</v>
      </c>
    </row>
    <row r="64" spans="1:20">
      <c r="A64" s="64" t="s">
        <v>43</v>
      </c>
      <c r="B64" s="64" t="s">
        <v>46</v>
      </c>
      <c r="D64" s="73"/>
      <c r="E64" s="73" t="s">
        <v>107</v>
      </c>
      <c r="F64" s="13">
        <v>66</v>
      </c>
      <c r="G64" s="13">
        <v>57</v>
      </c>
      <c r="H64" s="13">
        <v>5</v>
      </c>
      <c r="I64" s="13">
        <v>1</v>
      </c>
      <c r="J64" s="13" t="s">
        <v>36</v>
      </c>
      <c r="K64" s="13" t="s">
        <v>36</v>
      </c>
      <c r="L64" s="13" t="s">
        <v>36</v>
      </c>
      <c r="M64" s="13" t="s">
        <v>36</v>
      </c>
      <c r="N64" s="13" t="s">
        <v>36</v>
      </c>
      <c r="O64" s="13" t="s">
        <v>36</v>
      </c>
      <c r="P64" s="13" t="s">
        <v>36</v>
      </c>
      <c r="Q64" s="13" t="s">
        <v>36</v>
      </c>
      <c r="R64" s="13" t="s">
        <v>36</v>
      </c>
      <c r="S64" s="13" t="s">
        <v>36</v>
      </c>
      <c r="T64" s="13" t="s">
        <v>36</v>
      </c>
    </row>
    <row r="65" spans="1:20">
      <c r="A65" s="64" t="s">
        <v>28</v>
      </c>
      <c r="B65" s="64" t="s">
        <v>46</v>
      </c>
      <c r="D65" s="73"/>
      <c r="E65" s="73" t="s">
        <v>235</v>
      </c>
      <c r="F65" s="13">
        <f t="shared" ref="F65:R65" si="5">SUM(F54:F64)</f>
        <v>6548</v>
      </c>
      <c r="G65" s="13">
        <f t="shared" si="5"/>
        <v>6223</v>
      </c>
      <c r="H65" s="13">
        <f t="shared" si="5"/>
        <v>6334.7</v>
      </c>
      <c r="I65" s="13">
        <f t="shared" si="5"/>
        <v>6288.6</v>
      </c>
      <c r="J65" s="13">
        <f t="shared" si="5"/>
        <v>5395</v>
      </c>
      <c r="K65" s="13">
        <f t="shared" si="5"/>
        <v>6132</v>
      </c>
      <c r="L65" s="13">
        <f t="shared" si="5"/>
        <v>6659</v>
      </c>
      <c r="M65" s="13">
        <f t="shared" si="5"/>
        <v>6456</v>
      </c>
      <c r="N65" s="13">
        <f t="shared" si="5"/>
        <v>8838</v>
      </c>
      <c r="O65" s="13">
        <f t="shared" si="5"/>
        <v>10697</v>
      </c>
      <c r="P65" s="13">
        <f t="shared" si="5"/>
        <v>10716</v>
      </c>
      <c r="Q65" s="13">
        <f t="shared" si="5"/>
        <v>10921</v>
      </c>
      <c r="R65" s="13">
        <f t="shared" si="5"/>
        <v>14423</v>
      </c>
      <c r="S65" s="13">
        <f>SUM(S54:S64)</f>
        <v>14971</v>
      </c>
      <c r="T65" s="13">
        <f>SUM(T54:T64)</f>
        <v>17492</v>
      </c>
    </row>
    <row r="66" spans="1:20">
      <c r="A66" s="64" t="s">
        <v>45</v>
      </c>
      <c r="D66" s="73"/>
      <c r="E66" s="73"/>
      <c r="F66" s="64"/>
      <c r="G66" s="64"/>
      <c r="M66" s="55"/>
      <c r="N66" s="64"/>
      <c r="O66" s="64"/>
      <c r="Q66" s="64"/>
      <c r="R66" s="64"/>
      <c r="S66" s="64"/>
      <c r="T66" s="64"/>
    </row>
    <row r="67" spans="1:20">
      <c r="A67" s="64" t="s">
        <v>42</v>
      </c>
      <c r="D67" s="63"/>
      <c r="E67" s="63" t="s">
        <v>236</v>
      </c>
      <c r="F67" s="64">
        <v>1999</v>
      </c>
      <c r="G67" s="64">
        <v>2000</v>
      </c>
      <c r="H67" s="64">
        <v>2001</v>
      </c>
      <c r="I67" s="64">
        <v>2002</v>
      </c>
      <c r="J67" s="64">
        <v>2003</v>
      </c>
      <c r="K67" s="64">
        <v>2004</v>
      </c>
      <c r="L67" s="64">
        <v>2005</v>
      </c>
      <c r="M67" s="64">
        <v>2005</v>
      </c>
      <c r="N67" s="64">
        <v>2006</v>
      </c>
      <c r="O67" s="64">
        <v>2007</v>
      </c>
      <c r="P67" s="64">
        <v>2007</v>
      </c>
      <c r="Q67" s="74">
        <v>2009</v>
      </c>
      <c r="R67" s="74">
        <v>2010</v>
      </c>
      <c r="S67" s="74">
        <v>2011</v>
      </c>
      <c r="T67" s="74">
        <v>2012</v>
      </c>
    </row>
    <row r="68" spans="1:20" ht="24">
      <c r="A68" s="64" t="s">
        <v>43</v>
      </c>
      <c r="B68" s="61"/>
      <c r="C68" s="61"/>
      <c r="D68" s="63"/>
      <c r="E68" s="63"/>
      <c r="F68" s="64"/>
      <c r="G68" s="64"/>
      <c r="M68" s="71" t="s">
        <v>185</v>
      </c>
      <c r="N68" s="64"/>
      <c r="O68" s="22"/>
      <c r="P68" s="22"/>
      <c r="Q68" s="22"/>
      <c r="R68" s="22"/>
      <c r="S68" s="22"/>
      <c r="T68" s="22"/>
    </row>
    <row r="69" spans="1:20">
      <c r="A69" s="64" t="s">
        <v>237</v>
      </c>
      <c r="D69" s="63"/>
      <c r="E69" s="63" t="s">
        <v>238</v>
      </c>
      <c r="F69" s="75"/>
      <c r="G69" s="75"/>
      <c r="H69" s="75"/>
      <c r="I69" s="75"/>
      <c r="J69" s="75"/>
      <c r="K69" s="75"/>
      <c r="L69" s="75"/>
      <c r="M69" s="55"/>
      <c r="N69" s="75"/>
      <c r="O69" s="22"/>
      <c r="P69" s="22"/>
      <c r="Q69" s="22"/>
      <c r="R69" s="22"/>
      <c r="S69" s="22"/>
      <c r="T69" s="22"/>
    </row>
    <row r="70" spans="1:20">
      <c r="A70" s="64" t="s">
        <v>43</v>
      </c>
      <c r="B70" s="64" t="s">
        <v>46</v>
      </c>
      <c r="D70" s="73"/>
      <c r="E70" s="73" t="s">
        <v>239</v>
      </c>
      <c r="F70" s="13">
        <v>2696</v>
      </c>
      <c r="G70" s="13">
        <v>2785</v>
      </c>
      <c r="H70" s="13">
        <v>3641.6</v>
      </c>
      <c r="I70" s="13">
        <v>3462.4</v>
      </c>
      <c r="J70" s="13">
        <v>2910</v>
      </c>
      <c r="K70" s="13">
        <v>2437</v>
      </c>
      <c r="L70" s="13">
        <v>2200</v>
      </c>
      <c r="M70" s="13">
        <v>2052</v>
      </c>
      <c r="N70" s="13">
        <v>1617</v>
      </c>
      <c r="O70" s="22">
        <v>1560</v>
      </c>
      <c r="P70" s="22">
        <v>1411</v>
      </c>
      <c r="Q70" s="22">
        <v>715</v>
      </c>
      <c r="R70" s="22">
        <v>679</v>
      </c>
      <c r="S70" s="50">
        <v>718</v>
      </c>
      <c r="T70" s="50">
        <v>792</v>
      </c>
    </row>
    <row r="71" spans="1:20">
      <c r="A71" s="64" t="s">
        <v>43</v>
      </c>
      <c r="B71" s="64" t="s">
        <v>46</v>
      </c>
      <c r="D71" s="73"/>
      <c r="E71" s="73" t="s">
        <v>240</v>
      </c>
      <c r="F71" s="13">
        <v>3108</v>
      </c>
      <c r="G71" s="13">
        <v>3625</v>
      </c>
      <c r="H71" s="13">
        <v>3636.4</v>
      </c>
      <c r="I71" s="13">
        <v>3486.2</v>
      </c>
      <c r="J71" s="13">
        <v>2485</v>
      </c>
      <c r="K71" s="13">
        <v>1462</v>
      </c>
      <c r="L71" s="13">
        <v>676</v>
      </c>
      <c r="M71" s="13">
        <v>676</v>
      </c>
      <c r="N71" s="13">
        <v>7</v>
      </c>
      <c r="O71" s="22">
        <v>10</v>
      </c>
      <c r="P71" s="22">
        <v>12</v>
      </c>
      <c r="Q71" s="22">
        <v>12</v>
      </c>
      <c r="R71" s="22">
        <v>12</v>
      </c>
      <c r="S71" s="50">
        <v>15</v>
      </c>
      <c r="T71" s="50">
        <v>26</v>
      </c>
    </row>
    <row r="72" spans="1:20">
      <c r="A72" s="64" t="s">
        <v>43</v>
      </c>
      <c r="B72" s="64" t="s">
        <v>46</v>
      </c>
      <c r="D72" s="73"/>
      <c r="E72" s="73" t="s">
        <v>241</v>
      </c>
      <c r="F72" s="13">
        <v>712</v>
      </c>
      <c r="G72" s="13">
        <v>310</v>
      </c>
      <c r="H72" s="13">
        <v>380.6</v>
      </c>
      <c r="I72" s="13">
        <v>444</v>
      </c>
      <c r="J72" s="13">
        <v>417</v>
      </c>
      <c r="K72" s="13">
        <v>413</v>
      </c>
      <c r="L72" s="13">
        <v>355</v>
      </c>
      <c r="M72" s="13">
        <v>355</v>
      </c>
      <c r="N72" s="13">
        <v>183</v>
      </c>
      <c r="O72" s="22">
        <v>144</v>
      </c>
      <c r="P72" s="22">
        <v>144</v>
      </c>
      <c r="Q72" s="22">
        <v>144</v>
      </c>
      <c r="R72" s="22">
        <v>144</v>
      </c>
      <c r="S72" s="50">
        <v>147</v>
      </c>
      <c r="T72" s="50">
        <v>155</v>
      </c>
    </row>
    <row r="73" spans="1:20">
      <c r="A73" s="64" t="s">
        <v>43</v>
      </c>
      <c r="B73" s="64" t="s">
        <v>46</v>
      </c>
      <c r="D73" s="73"/>
      <c r="E73" s="73" t="s">
        <v>242</v>
      </c>
      <c r="F73" s="13">
        <v>1460</v>
      </c>
      <c r="G73" s="13">
        <v>436</v>
      </c>
      <c r="H73" s="13">
        <v>458.2</v>
      </c>
      <c r="I73" s="13">
        <v>438.2</v>
      </c>
      <c r="J73" s="13">
        <v>337</v>
      </c>
      <c r="K73" s="13">
        <v>326</v>
      </c>
      <c r="L73" s="13">
        <v>420</v>
      </c>
      <c r="M73" s="13">
        <v>420</v>
      </c>
      <c r="N73" s="13">
        <v>572</v>
      </c>
      <c r="O73" s="22">
        <v>721</v>
      </c>
      <c r="P73" s="22">
        <v>843</v>
      </c>
      <c r="Q73" s="22">
        <v>894</v>
      </c>
      <c r="R73" s="22">
        <v>941</v>
      </c>
      <c r="S73" s="50">
        <v>1050</v>
      </c>
      <c r="T73" s="50">
        <v>1078</v>
      </c>
    </row>
    <row r="74" spans="1:20">
      <c r="A74" s="64" t="s">
        <v>43</v>
      </c>
      <c r="B74" s="64" t="s">
        <v>46</v>
      </c>
      <c r="D74" s="73"/>
      <c r="E74" s="73" t="s">
        <v>243</v>
      </c>
      <c r="F74" s="75">
        <v>646</v>
      </c>
      <c r="G74" s="75">
        <v>214</v>
      </c>
      <c r="H74" s="76">
        <v>202.38</v>
      </c>
      <c r="I74" s="13">
        <v>182.98</v>
      </c>
      <c r="J74" s="13">
        <v>158</v>
      </c>
      <c r="K74" s="13">
        <v>146</v>
      </c>
      <c r="L74" s="13">
        <v>154</v>
      </c>
      <c r="M74" s="13">
        <v>86</v>
      </c>
      <c r="N74" s="13">
        <v>92</v>
      </c>
      <c r="O74" s="22">
        <v>96</v>
      </c>
      <c r="P74" s="22">
        <v>92</v>
      </c>
      <c r="Q74" s="22">
        <v>87</v>
      </c>
      <c r="R74" s="22">
        <v>89</v>
      </c>
      <c r="S74" s="50">
        <v>103</v>
      </c>
      <c r="T74" s="50">
        <v>129</v>
      </c>
    </row>
    <row r="75" spans="1:20">
      <c r="A75" s="64" t="s">
        <v>43</v>
      </c>
      <c r="B75" s="64" t="s">
        <v>46</v>
      </c>
      <c r="D75" s="73"/>
      <c r="E75" s="73" t="s">
        <v>244</v>
      </c>
      <c r="F75" s="13">
        <v>895</v>
      </c>
      <c r="G75" s="13">
        <v>90</v>
      </c>
      <c r="H75" s="13">
        <v>92.4</v>
      </c>
      <c r="I75" s="13">
        <v>90.2</v>
      </c>
      <c r="J75" s="13">
        <v>93</v>
      </c>
      <c r="K75" s="13">
        <v>96</v>
      </c>
      <c r="L75" s="13">
        <v>102</v>
      </c>
      <c r="M75" s="13">
        <v>102</v>
      </c>
      <c r="N75" s="13">
        <v>95</v>
      </c>
      <c r="O75" s="22">
        <v>91</v>
      </c>
      <c r="P75" s="22">
        <v>102</v>
      </c>
      <c r="Q75" s="22">
        <v>110</v>
      </c>
      <c r="R75" s="22">
        <v>114</v>
      </c>
      <c r="S75" s="50">
        <v>142</v>
      </c>
      <c r="T75" s="50">
        <v>178</v>
      </c>
    </row>
    <row r="76" spans="1:20">
      <c r="A76" s="64" t="s">
        <v>43</v>
      </c>
      <c r="B76" s="64" t="s">
        <v>46</v>
      </c>
      <c r="D76" s="73"/>
      <c r="E76" s="73" t="s">
        <v>245</v>
      </c>
      <c r="F76" s="75">
        <v>272</v>
      </c>
      <c r="G76" s="75">
        <v>80</v>
      </c>
      <c r="H76" s="76">
        <v>70.680000000000007</v>
      </c>
      <c r="I76" s="13">
        <v>70.36</v>
      </c>
      <c r="J76" s="13">
        <v>74</v>
      </c>
      <c r="K76" s="13">
        <v>93</v>
      </c>
      <c r="L76" s="13">
        <v>148</v>
      </c>
      <c r="M76" s="13">
        <v>148</v>
      </c>
      <c r="N76" s="13">
        <v>186</v>
      </c>
      <c r="O76" s="22">
        <v>191</v>
      </c>
      <c r="P76" s="22">
        <v>214</v>
      </c>
      <c r="Q76" s="22">
        <v>145</v>
      </c>
      <c r="R76" s="22">
        <v>134</v>
      </c>
      <c r="S76" s="50">
        <v>160</v>
      </c>
      <c r="T76" s="50">
        <v>171</v>
      </c>
    </row>
    <row r="77" spans="1:20">
      <c r="A77" s="64" t="s">
        <v>43</v>
      </c>
      <c r="B77" s="64" t="s">
        <v>46</v>
      </c>
      <c r="D77" s="73"/>
      <c r="E77" s="73" t="s">
        <v>246</v>
      </c>
      <c r="F77" s="75">
        <v>33</v>
      </c>
      <c r="G77" s="75">
        <v>82</v>
      </c>
      <c r="H77" s="76">
        <v>81.8</v>
      </c>
      <c r="I77" s="13">
        <v>82.4</v>
      </c>
      <c r="J77" s="13">
        <v>70</v>
      </c>
      <c r="K77" s="13">
        <v>99</v>
      </c>
      <c r="L77" s="13">
        <v>59</v>
      </c>
      <c r="M77" s="13">
        <v>59</v>
      </c>
      <c r="N77" s="13">
        <v>55</v>
      </c>
      <c r="O77" s="22">
        <v>58</v>
      </c>
      <c r="P77" s="22">
        <v>68</v>
      </c>
      <c r="Q77" s="22">
        <v>69</v>
      </c>
      <c r="R77" s="22">
        <v>72</v>
      </c>
      <c r="S77" s="50">
        <v>77</v>
      </c>
      <c r="T77" s="50">
        <v>83</v>
      </c>
    </row>
    <row r="78" spans="1:20">
      <c r="A78" s="64" t="s">
        <v>43</v>
      </c>
      <c r="B78" s="64" t="s">
        <v>46</v>
      </c>
      <c r="D78" s="73"/>
      <c r="E78" s="73" t="s">
        <v>247</v>
      </c>
      <c r="F78" s="75" t="s">
        <v>36</v>
      </c>
      <c r="G78" s="75" t="s">
        <v>36</v>
      </c>
      <c r="H78" s="76" t="s">
        <v>36</v>
      </c>
      <c r="I78" s="13" t="s">
        <v>36</v>
      </c>
      <c r="J78" s="13" t="s">
        <v>36</v>
      </c>
      <c r="K78" s="13" t="s">
        <v>36</v>
      </c>
      <c r="L78" s="13">
        <v>47</v>
      </c>
      <c r="M78" s="13">
        <v>47</v>
      </c>
      <c r="N78" s="13">
        <v>51</v>
      </c>
      <c r="O78" s="22">
        <v>49</v>
      </c>
      <c r="P78" s="22">
        <v>56</v>
      </c>
      <c r="Q78" s="22">
        <v>58</v>
      </c>
      <c r="R78" s="22">
        <v>57</v>
      </c>
      <c r="S78" s="50">
        <v>55</v>
      </c>
      <c r="T78" s="50">
        <v>59</v>
      </c>
    </row>
    <row r="79" spans="1:20">
      <c r="A79" s="64" t="s">
        <v>43</v>
      </c>
      <c r="B79" s="64" t="s">
        <v>46</v>
      </c>
      <c r="D79" s="73"/>
      <c r="E79" s="73" t="s">
        <v>248</v>
      </c>
      <c r="F79" s="75">
        <v>109</v>
      </c>
      <c r="G79" s="75">
        <v>92</v>
      </c>
      <c r="H79" s="75">
        <v>66</v>
      </c>
      <c r="I79" s="13">
        <v>48</v>
      </c>
      <c r="J79" s="13">
        <v>30</v>
      </c>
      <c r="K79" s="13">
        <v>21</v>
      </c>
      <c r="L79" s="13">
        <v>7</v>
      </c>
      <c r="M79" s="13">
        <v>7</v>
      </c>
      <c r="N79" s="13">
        <v>6</v>
      </c>
      <c r="O79" s="22">
        <v>4</v>
      </c>
      <c r="P79" s="22">
        <v>3</v>
      </c>
      <c r="Q79" s="22">
        <v>2</v>
      </c>
      <c r="R79" s="22">
        <v>8</v>
      </c>
      <c r="S79" s="50">
        <v>11</v>
      </c>
      <c r="T79" s="50">
        <v>17</v>
      </c>
    </row>
    <row r="80" spans="1:20">
      <c r="A80" s="64" t="s">
        <v>43</v>
      </c>
      <c r="B80" s="64" t="s">
        <v>46</v>
      </c>
      <c r="D80" s="73"/>
      <c r="E80" s="73" t="s">
        <v>249</v>
      </c>
      <c r="F80" s="75">
        <v>51</v>
      </c>
      <c r="G80" s="75" t="s">
        <v>36</v>
      </c>
      <c r="H80" s="75">
        <v>1</v>
      </c>
      <c r="I80" s="13">
        <v>8</v>
      </c>
      <c r="J80" s="13">
        <v>16</v>
      </c>
      <c r="K80" s="13">
        <v>25</v>
      </c>
      <c r="L80" s="13">
        <v>21</v>
      </c>
      <c r="M80" s="13">
        <v>21</v>
      </c>
      <c r="N80" s="13">
        <v>21</v>
      </c>
      <c r="O80" s="22">
        <v>24</v>
      </c>
      <c r="P80" s="22">
        <v>27</v>
      </c>
      <c r="Q80" s="22">
        <v>28</v>
      </c>
      <c r="R80" s="22">
        <v>28</v>
      </c>
      <c r="S80" s="50">
        <v>32</v>
      </c>
      <c r="T80" s="50">
        <v>42</v>
      </c>
    </row>
    <row r="81" spans="1:20">
      <c r="A81" s="64" t="s">
        <v>43</v>
      </c>
      <c r="B81" s="64" t="s">
        <v>46</v>
      </c>
      <c r="D81" s="73"/>
      <c r="E81" s="73" t="s">
        <v>250</v>
      </c>
      <c r="F81" s="75">
        <v>161</v>
      </c>
      <c r="G81" s="75" t="s">
        <v>36</v>
      </c>
      <c r="H81" s="75" t="s">
        <v>36</v>
      </c>
      <c r="I81" s="13">
        <v>2.2000000000000002</v>
      </c>
      <c r="J81" s="13">
        <v>14</v>
      </c>
      <c r="K81" s="13">
        <v>16</v>
      </c>
      <c r="L81" s="13">
        <v>17</v>
      </c>
      <c r="M81" s="13">
        <v>17</v>
      </c>
      <c r="N81" s="13">
        <v>15</v>
      </c>
      <c r="O81" s="22">
        <v>17</v>
      </c>
      <c r="P81" s="22">
        <v>17</v>
      </c>
      <c r="Q81" s="22">
        <v>18</v>
      </c>
      <c r="R81" s="22">
        <v>19</v>
      </c>
      <c r="S81" s="50">
        <v>24</v>
      </c>
      <c r="T81" s="50">
        <v>26</v>
      </c>
    </row>
    <row r="82" spans="1:20">
      <c r="A82" s="64" t="s">
        <v>43</v>
      </c>
      <c r="B82" s="64" t="s">
        <v>46</v>
      </c>
      <c r="D82" s="73"/>
      <c r="E82" s="73" t="s">
        <v>107</v>
      </c>
      <c r="F82" s="75">
        <v>227</v>
      </c>
      <c r="G82" s="75">
        <v>6</v>
      </c>
      <c r="H82" s="75">
        <v>2</v>
      </c>
      <c r="I82" s="13">
        <v>20</v>
      </c>
      <c r="J82" s="75" t="s">
        <v>36</v>
      </c>
      <c r="K82" s="75">
        <v>9</v>
      </c>
      <c r="L82" s="75">
        <v>0</v>
      </c>
      <c r="M82" s="75">
        <v>0</v>
      </c>
      <c r="N82" s="75">
        <v>0</v>
      </c>
      <c r="O82" s="13" t="s">
        <v>36</v>
      </c>
      <c r="P82" s="13" t="s">
        <v>36</v>
      </c>
      <c r="Q82" s="13" t="s">
        <v>36</v>
      </c>
      <c r="R82" s="13" t="s">
        <v>36</v>
      </c>
      <c r="S82" s="13" t="s">
        <v>36</v>
      </c>
      <c r="T82" s="13" t="s">
        <v>36</v>
      </c>
    </row>
    <row r="83" spans="1:20">
      <c r="A83" s="64" t="s">
        <v>28</v>
      </c>
      <c r="B83" s="64" t="s">
        <v>46</v>
      </c>
      <c r="D83" s="73"/>
      <c r="E83" s="73" t="s">
        <v>251</v>
      </c>
      <c r="F83" s="13">
        <f t="shared" ref="F83:R83" si="6">SUM(F70:F82)</f>
        <v>10370</v>
      </c>
      <c r="G83" s="13">
        <f t="shared" si="6"/>
        <v>7720</v>
      </c>
      <c r="H83" s="13">
        <f t="shared" si="6"/>
        <v>8633.06</v>
      </c>
      <c r="I83" s="13">
        <f t="shared" si="6"/>
        <v>8334.94</v>
      </c>
      <c r="J83" s="13">
        <f t="shared" si="6"/>
        <v>6604</v>
      </c>
      <c r="K83" s="13">
        <f t="shared" si="6"/>
        <v>5143</v>
      </c>
      <c r="L83" s="13">
        <f t="shared" si="6"/>
        <v>4206</v>
      </c>
      <c r="M83" s="13">
        <f t="shared" si="6"/>
        <v>3990</v>
      </c>
      <c r="N83" s="13">
        <f t="shared" si="6"/>
        <v>2900</v>
      </c>
      <c r="O83" s="13">
        <f t="shared" si="6"/>
        <v>2965</v>
      </c>
      <c r="P83" s="13">
        <f t="shared" si="6"/>
        <v>2989</v>
      </c>
      <c r="Q83" s="13">
        <f t="shared" si="6"/>
        <v>2282</v>
      </c>
      <c r="R83" s="13">
        <f t="shared" si="6"/>
        <v>2297</v>
      </c>
      <c r="S83" s="13">
        <f>SUM(S70:S82)</f>
        <v>2534</v>
      </c>
      <c r="T83" s="13">
        <f>SUM(T70:T82)</f>
        <v>2756</v>
      </c>
    </row>
    <row r="84" spans="1:20">
      <c r="A84" s="64" t="s">
        <v>45</v>
      </c>
      <c r="D84" s="73"/>
      <c r="E84" s="73"/>
      <c r="F84" s="13"/>
      <c r="G84" s="13"/>
      <c r="H84" s="13"/>
      <c r="I84" s="13"/>
      <c r="J84" s="13"/>
      <c r="K84" s="13"/>
      <c r="N84" s="64"/>
      <c r="O84" s="22"/>
      <c r="P84" s="22"/>
      <c r="Q84" s="22"/>
      <c r="R84" s="22"/>
      <c r="S84" s="22"/>
      <c r="T84" s="22"/>
    </row>
    <row r="85" spans="1:20">
      <c r="A85" s="64" t="s">
        <v>237</v>
      </c>
      <c r="D85" s="63"/>
      <c r="E85" s="63" t="s">
        <v>252</v>
      </c>
      <c r="F85" s="75"/>
      <c r="G85" s="75"/>
      <c r="H85" s="75"/>
      <c r="I85" s="75"/>
      <c r="J85" s="75"/>
      <c r="N85" s="64"/>
      <c r="O85" s="22"/>
      <c r="P85" s="22"/>
      <c r="Q85" s="22"/>
      <c r="R85" s="22"/>
      <c r="S85" s="22"/>
      <c r="T85" s="22"/>
    </row>
    <row r="86" spans="1:20">
      <c r="A86" s="64" t="s">
        <v>28</v>
      </c>
      <c r="D86" s="73"/>
      <c r="E86" s="73" t="s">
        <v>253</v>
      </c>
      <c r="F86" s="75" t="s">
        <v>36</v>
      </c>
      <c r="G86" s="75" t="s">
        <v>36</v>
      </c>
      <c r="H86" s="75" t="s">
        <v>36</v>
      </c>
      <c r="I86" s="75" t="s">
        <v>36</v>
      </c>
      <c r="J86" s="75" t="s">
        <v>36</v>
      </c>
      <c r="K86" s="75" t="s">
        <v>36</v>
      </c>
      <c r="L86" s="75" t="s">
        <v>36</v>
      </c>
      <c r="M86" s="75" t="s">
        <v>36</v>
      </c>
      <c r="N86" s="75" t="s">
        <v>36</v>
      </c>
      <c r="O86" s="75" t="s">
        <v>36</v>
      </c>
      <c r="P86" s="75" t="s">
        <v>36</v>
      </c>
      <c r="Q86" s="75" t="s">
        <v>36</v>
      </c>
      <c r="R86" s="75" t="s">
        <v>36</v>
      </c>
      <c r="S86" s="75" t="s">
        <v>36</v>
      </c>
      <c r="T86" s="75" t="s">
        <v>36</v>
      </c>
    </row>
    <row r="87" spans="1:20">
      <c r="A87" s="64" t="s">
        <v>28</v>
      </c>
      <c r="B87" s="64" t="s">
        <v>46</v>
      </c>
      <c r="D87" s="63"/>
      <c r="E87" s="63" t="s">
        <v>254</v>
      </c>
      <c r="F87" s="13">
        <v>10370</v>
      </c>
      <c r="G87" s="13">
        <v>7720</v>
      </c>
      <c r="H87" s="13">
        <v>8633.06</v>
      </c>
      <c r="I87" s="13">
        <v>8334.94</v>
      </c>
      <c r="J87" s="13">
        <f t="shared" ref="J87:Q87" si="7">+J83</f>
        <v>6604</v>
      </c>
      <c r="K87" s="13">
        <f t="shared" si="7"/>
        <v>5143</v>
      </c>
      <c r="L87" s="13">
        <f t="shared" si="7"/>
        <v>4206</v>
      </c>
      <c r="M87" s="13">
        <f t="shared" si="7"/>
        <v>3990</v>
      </c>
      <c r="N87" s="13">
        <f t="shared" si="7"/>
        <v>2900</v>
      </c>
      <c r="O87" s="13">
        <f t="shared" si="7"/>
        <v>2965</v>
      </c>
      <c r="P87" s="13">
        <f t="shared" si="7"/>
        <v>2989</v>
      </c>
      <c r="Q87" s="13">
        <f t="shared" si="7"/>
        <v>2282</v>
      </c>
      <c r="R87" s="13">
        <f>+R83</f>
        <v>2297</v>
      </c>
      <c r="S87" s="13">
        <f>+S83</f>
        <v>2534</v>
      </c>
      <c r="T87" s="13">
        <f>+T83</f>
        <v>2756</v>
      </c>
    </row>
    <row r="88" spans="1:20">
      <c r="A88" s="64" t="s">
        <v>45</v>
      </c>
      <c r="D88" s="73"/>
      <c r="E88" s="73"/>
      <c r="F88" s="64"/>
      <c r="G88" s="64"/>
      <c r="M88" s="55"/>
      <c r="N88" s="64"/>
      <c r="O88" s="22"/>
      <c r="P88" s="22"/>
      <c r="Q88" s="22"/>
      <c r="R88" s="22"/>
      <c r="S88" s="22"/>
      <c r="T88" s="22"/>
    </row>
    <row r="89" spans="1:20">
      <c r="A89" s="64" t="s">
        <v>42</v>
      </c>
      <c r="D89" s="63"/>
      <c r="E89" s="63" t="s">
        <v>255</v>
      </c>
      <c r="F89" s="64">
        <v>1999</v>
      </c>
      <c r="G89" s="64">
        <v>2000</v>
      </c>
      <c r="H89" s="64">
        <v>2001</v>
      </c>
      <c r="I89" s="64">
        <v>2002</v>
      </c>
      <c r="J89" s="64">
        <v>2003</v>
      </c>
      <c r="K89" s="64">
        <v>2004</v>
      </c>
      <c r="L89" s="64">
        <v>2005</v>
      </c>
      <c r="M89" s="64">
        <v>2005</v>
      </c>
      <c r="N89" s="64">
        <v>2006</v>
      </c>
      <c r="O89" s="64">
        <v>2007</v>
      </c>
      <c r="P89" s="64">
        <v>2008</v>
      </c>
      <c r="Q89" s="74">
        <v>2009</v>
      </c>
      <c r="R89" s="74">
        <v>2010</v>
      </c>
      <c r="S89" s="74">
        <v>2011</v>
      </c>
      <c r="T89" s="74">
        <v>2012</v>
      </c>
    </row>
    <row r="90" spans="1:20" ht="24">
      <c r="A90" s="64" t="s">
        <v>43</v>
      </c>
      <c r="B90" s="61"/>
      <c r="C90" s="61"/>
      <c r="D90" s="63"/>
      <c r="E90" s="63"/>
      <c r="F90" s="64"/>
      <c r="G90" s="64"/>
      <c r="M90" s="71" t="s">
        <v>185</v>
      </c>
      <c r="N90" s="64"/>
      <c r="O90" s="22"/>
      <c r="P90" s="22"/>
      <c r="Q90" s="22"/>
      <c r="R90" s="22"/>
      <c r="S90" s="22"/>
      <c r="T90" s="22"/>
    </row>
    <row r="91" spans="1:20" ht="13">
      <c r="A91" s="64" t="s">
        <v>43</v>
      </c>
      <c r="B91" s="64" t="s">
        <v>46</v>
      </c>
      <c r="C91" s="61"/>
      <c r="D91" s="63"/>
      <c r="E91" s="73" t="s">
        <v>267</v>
      </c>
      <c r="F91" s="64"/>
      <c r="G91" s="64"/>
      <c r="H91" s="13" t="s">
        <v>36</v>
      </c>
      <c r="I91" s="13" t="s">
        <v>36</v>
      </c>
      <c r="J91" s="13" t="s">
        <v>36</v>
      </c>
      <c r="K91" s="13" t="s">
        <v>36</v>
      </c>
      <c r="L91" s="13" t="s">
        <v>36</v>
      </c>
      <c r="M91" s="13" t="s">
        <v>36</v>
      </c>
      <c r="N91" s="13" t="s">
        <v>36</v>
      </c>
      <c r="O91" s="13" t="s">
        <v>36</v>
      </c>
      <c r="P91" s="13" t="s">
        <v>36</v>
      </c>
      <c r="Q91" s="13" t="s">
        <v>36</v>
      </c>
      <c r="R91" s="13" t="s">
        <v>36</v>
      </c>
      <c r="S91" s="22">
        <v>2819</v>
      </c>
      <c r="T91" s="22">
        <v>6751</v>
      </c>
    </row>
    <row r="92" spans="1:20">
      <c r="A92" s="64" t="s">
        <v>43</v>
      </c>
      <c r="B92" s="64" t="s">
        <v>46</v>
      </c>
      <c r="D92" s="73"/>
      <c r="E92" s="73" t="s">
        <v>256</v>
      </c>
      <c r="F92" s="75">
        <v>359</v>
      </c>
      <c r="G92" s="75">
        <v>338</v>
      </c>
      <c r="H92" s="76">
        <v>273.5</v>
      </c>
      <c r="I92" s="13">
        <v>186.2</v>
      </c>
      <c r="J92" s="13">
        <v>178</v>
      </c>
      <c r="K92" s="13">
        <v>182</v>
      </c>
      <c r="L92" s="13">
        <v>181</v>
      </c>
      <c r="M92" s="13">
        <v>147</v>
      </c>
      <c r="N92" s="13">
        <v>109</v>
      </c>
      <c r="O92" s="22">
        <v>101</v>
      </c>
      <c r="P92" s="22">
        <v>115</v>
      </c>
      <c r="Q92" s="22">
        <v>94</v>
      </c>
      <c r="R92" s="22">
        <v>88</v>
      </c>
      <c r="S92" s="55">
        <v>93</v>
      </c>
      <c r="T92" s="50">
        <v>88</v>
      </c>
    </row>
    <row r="93" spans="1:20">
      <c r="A93" s="64" t="s">
        <v>43</v>
      </c>
      <c r="B93" s="64" t="s">
        <v>46</v>
      </c>
      <c r="D93" s="73"/>
      <c r="E93" s="73" t="s">
        <v>257</v>
      </c>
      <c r="F93" s="75" t="s">
        <v>36</v>
      </c>
      <c r="G93" s="75" t="s">
        <v>36</v>
      </c>
      <c r="H93" s="13" t="s">
        <v>36</v>
      </c>
      <c r="I93" s="13" t="s">
        <v>36</v>
      </c>
      <c r="J93" s="13" t="s">
        <v>36</v>
      </c>
      <c r="K93" s="13" t="s">
        <v>36</v>
      </c>
      <c r="L93" s="13" t="s">
        <v>36</v>
      </c>
      <c r="M93" s="13" t="s">
        <v>36</v>
      </c>
      <c r="N93" s="13" t="s">
        <v>36</v>
      </c>
      <c r="O93" s="13" t="s">
        <v>36</v>
      </c>
      <c r="P93" s="13" t="s">
        <v>36</v>
      </c>
      <c r="Q93" s="13" t="s">
        <v>36</v>
      </c>
      <c r="R93" s="13" t="s">
        <v>36</v>
      </c>
      <c r="S93" s="13" t="s">
        <v>36</v>
      </c>
      <c r="T93" s="13" t="s">
        <v>36</v>
      </c>
    </row>
    <row r="94" spans="1:20">
      <c r="A94" s="64" t="s">
        <v>43</v>
      </c>
      <c r="B94" s="64" t="s">
        <v>46</v>
      </c>
      <c r="D94" s="73"/>
      <c r="E94" s="73" t="s">
        <v>258</v>
      </c>
      <c r="F94" s="75">
        <v>36</v>
      </c>
      <c r="G94" s="75">
        <v>39</v>
      </c>
      <c r="H94" s="76">
        <v>24.2</v>
      </c>
      <c r="I94" s="13" t="s">
        <v>36</v>
      </c>
      <c r="J94" s="13" t="s">
        <v>36</v>
      </c>
      <c r="K94" s="13" t="s">
        <v>36</v>
      </c>
      <c r="L94" s="13" t="s">
        <v>36</v>
      </c>
      <c r="M94" s="13" t="s">
        <v>36</v>
      </c>
      <c r="N94" s="13" t="s">
        <v>36</v>
      </c>
      <c r="O94" s="13" t="s">
        <v>36</v>
      </c>
      <c r="P94" s="13" t="s">
        <v>36</v>
      </c>
      <c r="Q94" s="13" t="s">
        <v>36</v>
      </c>
      <c r="R94" s="13" t="s">
        <v>36</v>
      </c>
      <c r="S94" s="13" t="s">
        <v>36</v>
      </c>
      <c r="T94" s="13" t="s">
        <v>36</v>
      </c>
    </row>
    <row r="95" spans="1:20">
      <c r="A95" s="64" t="s">
        <v>28</v>
      </c>
      <c r="B95" s="64" t="s">
        <v>46</v>
      </c>
      <c r="D95" s="73"/>
      <c r="E95" s="73" t="s">
        <v>259</v>
      </c>
      <c r="F95" s="13">
        <v>395</v>
      </c>
      <c r="G95" s="13">
        <v>377</v>
      </c>
      <c r="H95" s="13">
        <v>297.7</v>
      </c>
      <c r="I95" s="13">
        <v>186.2</v>
      </c>
      <c r="J95" s="13">
        <v>178</v>
      </c>
      <c r="K95" s="13">
        <v>182</v>
      </c>
      <c r="L95" s="13">
        <f t="shared" ref="L95:R95" si="8">SUM(L92:L94)</f>
        <v>181</v>
      </c>
      <c r="M95" s="13">
        <f t="shared" si="8"/>
        <v>147</v>
      </c>
      <c r="N95" s="13">
        <f t="shared" si="8"/>
        <v>109</v>
      </c>
      <c r="O95" s="13">
        <f t="shared" si="8"/>
        <v>101</v>
      </c>
      <c r="P95" s="13">
        <f t="shared" si="8"/>
        <v>115</v>
      </c>
      <c r="Q95" s="13">
        <f t="shared" si="8"/>
        <v>94</v>
      </c>
      <c r="R95" s="13">
        <f t="shared" si="8"/>
        <v>88</v>
      </c>
      <c r="S95" s="13">
        <f>SUM(S91:S94)</f>
        <v>2912</v>
      </c>
      <c r="T95" s="13">
        <f>SUM(T91:T94)</f>
        <v>6839</v>
      </c>
    </row>
    <row r="96" spans="1:20">
      <c r="A96" s="64" t="s">
        <v>45</v>
      </c>
      <c r="D96" s="73"/>
      <c r="E96" s="73"/>
      <c r="F96" s="75"/>
      <c r="G96" s="75"/>
      <c r="H96" s="75"/>
      <c r="I96" s="75"/>
      <c r="J96" s="75"/>
      <c r="M96" s="55"/>
      <c r="N96" s="64"/>
      <c r="O96" s="64"/>
      <c r="Q96" s="64"/>
      <c r="R96" s="64"/>
      <c r="S96" s="64"/>
      <c r="T96" s="64"/>
    </row>
    <row r="97" spans="1:20">
      <c r="A97" s="64" t="s">
        <v>42</v>
      </c>
      <c r="D97" s="63"/>
      <c r="E97" s="63" t="s">
        <v>260</v>
      </c>
      <c r="F97" s="64">
        <v>1999</v>
      </c>
      <c r="G97" s="64">
        <v>2000</v>
      </c>
      <c r="H97" s="64">
        <v>2001</v>
      </c>
      <c r="I97" s="64">
        <v>2002</v>
      </c>
      <c r="J97" s="64">
        <v>2003</v>
      </c>
      <c r="K97" s="64">
        <v>2004</v>
      </c>
      <c r="L97" s="64">
        <v>2005</v>
      </c>
      <c r="M97" s="64">
        <v>2005</v>
      </c>
      <c r="N97" s="64">
        <v>2006</v>
      </c>
      <c r="O97" s="64">
        <v>2007</v>
      </c>
      <c r="P97" s="64">
        <v>2008</v>
      </c>
      <c r="Q97" s="74">
        <v>2009</v>
      </c>
      <c r="R97" s="74">
        <v>2010</v>
      </c>
      <c r="S97" s="74">
        <v>2011</v>
      </c>
      <c r="T97" s="74">
        <v>2012</v>
      </c>
    </row>
    <row r="98" spans="1:20" ht="24">
      <c r="A98" s="64" t="s">
        <v>43</v>
      </c>
      <c r="B98" s="61"/>
      <c r="C98" s="61"/>
      <c r="D98" s="63"/>
      <c r="E98" s="63"/>
      <c r="F98" s="64"/>
      <c r="G98" s="64"/>
      <c r="M98" s="71" t="s">
        <v>185</v>
      </c>
      <c r="N98" s="64"/>
      <c r="O98" s="22"/>
      <c r="P98" s="22"/>
      <c r="Q98" s="22"/>
      <c r="R98" s="22"/>
      <c r="S98" s="22"/>
      <c r="T98" s="22"/>
    </row>
    <row r="99" spans="1:20">
      <c r="A99" s="64" t="s">
        <v>43</v>
      </c>
      <c r="B99" s="64" t="s">
        <v>46</v>
      </c>
      <c r="D99" s="73"/>
      <c r="E99" s="73" t="s">
        <v>261</v>
      </c>
      <c r="F99" s="75">
        <v>315</v>
      </c>
      <c r="G99" s="75">
        <v>203</v>
      </c>
      <c r="H99" s="75">
        <v>3444.8</v>
      </c>
      <c r="I99" s="13">
        <v>4217.6000000000004</v>
      </c>
      <c r="J99" s="13">
        <v>4018</v>
      </c>
      <c r="K99" s="13">
        <v>3532</v>
      </c>
      <c r="L99" s="13">
        <v>3068</v>
      </c>
      <c r="M99" s="13">
        <v>2910</v>
      </c>
      <c r="N99" s="13">
        <v>2487</v>
      </c>
      <c r="O99" s="22">
        <v>2144</v>
      </c>
      <c r="P99" s="22">
        <v>1756</v>
      </c>
      <c r="Q99" s="22">
        <v>1605</v>
      </c>
      <c r="R99" s="22">
        <v>1580</v>
      </c>
      <c r="S99" s="50">
        <v>1606</v>
      </c>
      <c r="T99" s="50">
        <v>1576</v>
      </c>
    </row>
    <row r="100" spans="1:20">
      <c r="A100" s="64" t="s">
        <v>43</v>
      </c>
      <c r="B100" s="64" t="s">
        <v>46</v>
      </c>
      <c r="D100" s="73"/>
      <c r="E100" s="73" t="s">
        <v>262</v>
      </c>
      <c r="F100" s="75">
        <v>82</v>
      </c>
      <c r="G100" s="75">
        <v>55</v>
      </c>
      <c r="H100" s="75">
        <v>235.8</v>
      </c>
      <c r="I100" s="13">
        <v>225.2</v>
      </c>
      <c r="J100" s="13">
        <v>229</v>
      </c>
      <c r="K100" s="13">
        <v>223</v>
      </c>
      <c r="L100" s="13">
        <v>171</v>
      </c>
      <c r="M100" s="13">
        <v>148</v>
      </c>
      <c r="N100" s="13">
        <v>70</v>
      </c>
      <c r="O100" s="22">
        <v>68</v>
      </c>
      <c r="P100" s="22">
        <v>65</v>
      </c>
      <c r="Q100" s="22">
        <v>54</v>
      </c>
      <c r="R100" s="22">
        <v>49</v>
      </c>
      <c r="S100" s="50">
        <v>49</v>
      </c>
      <c r="T100" s="50">
        <v>46</v>
      </c>
    </row>
    <row r="101" spans="1:20">
      <c r="A101" s="64" t="s">
        <v>28</v>
      </c>
      <c r="B101" s="64" t="s">
        <v>46</v>
      </c>
      <c r="D101" s="73"/>
      <c r="E101" s="73" t="s">
        <v>263</v>
      </c>
      <c r="F101" s="13">
        <v>397</v>
      </c>
      <c r="G101" s="13">
        <v>258</v>
      </c>
      <c r="H101" s="13">
        <v>3680.6</v>
      </c>
      <c r="I101" s="13">
        <v>4442.8</v>
      </c>
      <c r="J101" s="13">
        <v>4247</v>
      </c>
      <c r="K101" s="13">
        <f t="shared" ref="K101:T101" si="9">SUM(K99:K100)</f>
        <v>3755</v>
      </c>
      <c r="L101" s="13">
        <f t="shared" si="9"/>
        <v>3239</v>
      </c>
      <c r="M101" s="13">
        <f t="shared" si="9"/>
        <v>3058</v>
      </c>
      <c r="N101" s="13">
        <f t="shared" si="9"/>
        <v>2557</v>
      </c>
      <c r="O101" s="13">
        <f t="shared" si="9"/>
        <v>2212</v>
      </c>
      <c r="P101" s="13">
        <f t="shared" si="9"/>
        <v>1821</v>
      </c>
      <c r="Q101" s="13">
        <f t="shared" si="9"/>
        <v>1659</v>
      </c>
      <c r="R101" s="13">
        <f t="shared" si="9"/>
        <v>1629</v>
      </c>
      <c r="S101" s="13">
        <f>SUM(S99:S100)</f>
        <v>1655</v>
      </c>
      <c r="T101" s="13">
        <f t="shared" si="9"/>
        <v>1622</v>
      </c>
    </row>
    <row r="102" spans="1:20">
      <c r="A102" s="64" t="s">
        <v>45</v>
      </c>
      <c r="D102" s="73"/>
      <c r="E102" s="73"/>
      <c r="F102" s="64"/>
      <c r="G102" s="64"/>
      <c r="M102" s="55"/>
      <c r="N102" s="64"/>
      <c r="O102" s="64"/>
      <c r="Q102" s="64"/>
      <c r="R102" s="64"/>
      <c r="S102" s="22"/>
      <c r="T102" s="22"/>
    </row>
    <row r="103" spans="1:20">
      <c r="A103" s="64" t="s">
        <v>42</v>
      </c>
      <c r="D103" s="63"/>
      <c r="E103" s="63" t="s">
        <v>264</v>
      </c>
      <c r="F103" s="75">
        <v>1999</v>
      </c>
      <c r="G103" s="75">
        <v>2000</v>
      </c>
      <c r="H103" s="75">
        <v>2001</v>
      </c>
      <c r="I103" s="64">
        <v>2002</v>
      </c>
      <c r="J103" s="64">
        <v>2003</v>
      </c>
      <c r="K103" s="64">
        <v>2004</v>
      </c>
      <c r="L103" s="64">
        <v>2005</v>
      </c>
      <c r="M103" s="64">
        <v>2005</v>
      </c>
      <c r="N103" s="64">
        <v>2006</v>
      </c>
      <c r="O103" s="64">
        <v>2007</v>
      </c>
      <c r="P103" s="64">
        <v>2008</v>
      </c>
      <c r="Q103" s="74">
        <v>2009</v>
      </c>
      <c r="R103" s="74">
        <v>2010</v>
      </c>
      <c r="S103" s="74">
        <v>2011</v>
      </c>
      <c r="T103" s="74">
        <v>2012</v>
      </c>
    </row>
    <row r="104" spans="1:20" ht="24">
      <c r="A104" s="64" t="s">
        <v>42</v>
      </c>
      <c r="D104" s="63"/>
      <c r="E104" s="63"/>
      <c r="F104" s="64"/>
      <c r="G104" s="64"/>
      <c r="M104" s="71" t="s">
        <v>185</v>
      </c>
      <c r="N104" s="64"/>
      <c r="O104" s="64"/>
      <c r="Q104" s="64"/>
      <c r="R104" s="64"/>
      <c r="S104" s="64"/>
      <c r="T104" s="64"/>
    </row>
    <row r="105" spans="1:20">
      <c r="A105" s="64" t="s">
        <v>28</v>
      </c>
      <c r="B105" s="64" t="s">
        <v>341</v>
      </c>
      <c r="D105" s="73"/>
      <c r="E105" s="73" t="s">
        <v>456</v>
      </c>
      <c r="F105" s="13">
        <v>92916</v>
      </c>
      <c r="G105" s="13">
        <v>87128</v>
      </c>
      <c r="H105" s="13">
        <f t="shared" ref="H105:S105" si="10">SUM(H44,H50,H65,H87,H95,H101)</f>
        <v>87138.37999999999</v>
      </c>
      <c r="I105" s="13">
        <f t="shared" si="10"/>
        <v>81971.039999999994</v>
      </c>
      <c r="J105" s="13">
        <f t="shared" si="10"/>
        <v>77107</v>
      </c>
      <c r="K105" s="13">
        <f t="shared" si="10"/>
        <v>72382</v>
      </c>
      <c r="L105" s="13">
        <f t="shared" si="10"/>
        <v>69522</v>
      </c>
      <c r="M105" s="13">
        <f t="shared" si="10"/>
        <v>57858</v>
      </c>
      <c r="N105" s="13">
        <f t="shared" si="10"/>
        <v>55471</v>
      </c>
      <c r="O105" s="13">
        <f t="shared" si="10"/>
        <v>56898</v>
      </c>
      <c r="P105" s="13">
        <f t="shared" si="10"/>
        <v>55177</v>
      </c>
      <c r="Q105" s="13">
        <f t="shared" si="10"/>
        <v>50633</v>
      </c>
      <c r="R105" s="13">
        <f t="shared" si="10"/>
        <v>51544</v>
      </c>
      <c r="S105" s="13">
        <f t="shared" si="10"/>
        <v>52916</v>
      </c>
      <c r="T105" s="13">
        <f>SUM(T44,T50,T65,T87,T95,T101)</f>
        <v>59478</v>
      </c>
    </row>
    <row r="106" spans="1:20">
      <c r="O106" s="64"/>
      <c r="Q106" s="64"/>
      <c r="R106" s="64"/>
      <c r="S106" s="64"/>
      <c r="T106" s="64"/>
    </row>
    <row r="107" spans="1:20">
      <c r="O107" s="64"/>
      <c r="Q107" s="64"/>
      <c r="R107" s="64"/>
      <c r="S107" s="64"/>
      <c r="T107" s="64"/>
    </row>
    <row r="108" spans="1:20">
      <c r="O108" s="64"/>
      <c r="Q108" s="64"/>
      <c r="R108" s="64"/>
      <c r="S108" s="64"/>
      <c r="T108" s="64"/>
    </row>
    <row r="109" spans="1:20">
      <c r="O109" s="64"/>
      <c r="Q109" s="64"/>
      <c r="R109" s="64"/>
      <c r="S109" s="64"/>
    </row>
  </sheetData>
  <phoneticPr fontId="0" type="noConversion"/>
  <pageMargins left="0.75" right="0.75" top="1" bottom="1" header="0.5" footer="0.5"/>
  <pageSetup paperSize="8" scale="67" orientation="portrait"/>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pageSetUpPr fitToPage="1"/>
  </sheetPr>
  <dimension ref="A1:W134"/>
  <sheetViews>
    <sheetView view="pageBreakPreview" zoomScaleSheetLayoutView="100" workbookViewId="0">
      <pane xSplit="5" ySplit="7" topLeftCell="F8" activePane="bottomRight" state="frozen"/>
      <selection pane="topRight"/>
      <selection pane="bottomLeft"/>
      <selection pane="bottomRight" sqref="A1:D1048576"/>
    </sheetView>
  </sheetViews>
  <sheetFormatPr baseColWidth="10" defaultColWidth="8.83203125" defaultRowHeight="12" x14ac:dyDescent="0"/>
  <cols>
    <col min="1" max="1" width="10" style="40" hidden="1" customWidth="1"/>
    <col min="2" max="2" width="12.1640625" style="40" hidden="1" customWidth="1"/>
    <col min="3" max="3" width="11.1640625" style="40" hidden="1" customWidth="1"/>
    <col min="4" max="4" width="27.5" style="40" hidden="1" customWidth="1"/>
    <col min="5" max="5" width="40.5" style="40" customWidth="1"/>
    <col min="6" max="15" width="0" style="40" hidden="1" customWidth="1"/>
    <col min="16" max="17" width="8.83203125" style="40"/>
    <col min="18" max="19" width="9" style="40" customWidth="1"/>
    <col min="20" max="16384" width="8.83203125" style="40"/>
  </cols>
  <sheetData>
    <row r="1" spans="1:23" ht="17">
      <c r="A1" s="114">
        <f>'Income_statement-Q'!A1</f>
        <v>41306</v>
      </c>
      <c r="B1" s="115" t="s">
        <v>175</v>
      </c>
      <c r="C1" s="116"/>
      <c r="D1" s="117" t="str">
        <f>Company</f>
        <v>AB Electrolux</v>
      </c>
      <c r="E1" s="117" t="str">
        <f>Company</f>
        <v>AB Electrolux</v>
      </c>
    </row>
    <row r="2" spans="1:23">
      <c r="A2" s="118"/>
      <c r="B2" s="115" t="s">
        <v>177</v>
      </c>
      <c r="C2" s="116"/>
      <c r="D2" s="119">
        <f>A1</f>
        <v>41306</v>
      </c>
      <c r="E2" s="120">
        <f>A1</f>
        <v>41306</v>
      </c>
    </row>
    <row r="3" spans="1:23">
      <c r="A3" s="118"/>
      <c r="B3" s="115" t="s">
        <v>178</v>
      </c>
      <c r="C3" s="116" t="s">
        <v>179</v>
      </c>
      <c r="D3" s="121" t="s">
        <v>180</v>
      </c>
      <c r="E3" s="121" t="s">
        <v>181</v>
      </c>
      <c r="G3" s="41"/>
      <c r="H3" s="41"/>
      <c r="J3" s="30"/>
      <c r="K3" s="32"/>
      <c r="L3" s="17"/>
      <c r="M3" s="17"/>
      <c r="N3" s="17"/>
      <c r="O3" s="17"/>
      <c r="P3" s="17"/>
      <c r="Q3" s="32"/>
    </row>
    <row r="4" spans="1:23">
      <c r="A4" s="29" t="s">
        <v>41</v>
      </c>
      <c r="B4" s="115" t="s">
        <v>182</v>
      </c>
      <c r="D4" s="34" t="s">
        <v>270</v>
      </c>
      <c r="E4" s="34" t="s">
        <v>270</v>
      </c>
      <c r="J4" s="30"/>
      <c r="K4" s="33"/>
      <c r="L4" s="17"/>
      <c r="M4" s="17"/>
      <c r="N4" s="102"/>
      <c r="O4" s="102"/>
      <c r="P4" s="102"/>
      <c r="Q4" s="102"/>
    </row>
    <row r="5" spans="1:23">
      <c r="B5" s="115" t="s">
        <v>184</v>
      </c>
      <c r="C5" s="122" t="s">
        <v>339</v>
      </c>
      <c r="E5" s="34"/>
      <c r="J5" s="30"/>
      <c r="K5" s="33"/>
      <c r="L5" s="17"/>
      <c r="M5" s="17"/>
      <c r="N5" s="102"/>
      <c r="O5" s="102"/>
      <c r="P5" s="102"/>
      <c r="Q5" s="102"/>
      <c r="V5" s="272" t="s">
        <v>619</v>
      </c>
    </row>
    <row r="6" spans="1:23" s="34" customFormat="1" ht="13">
      <c r="A6" s="34" t="s">
        <v>42</v>
      </c>
      <c r="B6" s="115" t="s">
        <v>183</v>
      </c>
      <c r="C6" s="122" t="s">
        <v>339</v>
      </c>
      <c r="D6" s="122"/>
      <c r="E6" s="202" t="s">
        <v>271</v>
      </c>
      <c r="F6" s="157">
        <v>1998</v>
      </c>
      <c r="G6" s="157">
        <v>1999</v>
      </c>
      <c r="H6" s="157">
        <v>2000</v>
      </c>
      <c r="I6" s="157">
        <v>2001</v>
      </c>
      <c r="J6" s="157">
        <v>2002</v>
      </c>
      <c r="K6" s="157">
        <v>2003</v>
      </c>
      <c r="L6" s="157">
        <v>2004</v>
      </c>
      <c r="M6" s="157">
        <v>2005</v>
      </c>
      <c r="N6" s="101">
        <v>2005</v>
      </c>
      <c r="O6" s="157">
        <v>2006</v>
      </c>
      <c r="P6" s="157">
        <v>2007</v>
      </c>
      <c r="Q6" s="157">
        <v>2008</v>
      </c>
      <c r="R6" s="198">
        <v>2009</v>
      </c>
      <c r="S6" s="198">
        <v>2010</v>
      </c>
      <c r="T6" s="198">
        <v>2011</v>
      </c>
      <c r="U6" s="198">
        <v>2012</v>
      </c>
      <c r="V6" s="286">
        <v>2012</v>
      </c>
    </row>
    <row r="7" spans="1:23" ht="13">
      <c r="A7" s="40" t="s">
        <v>42</v>
      </c>
      <c r="E7" s="35" t="s">
        <v>272</v>
      </c>
      <c r="J7" s="36"/>
      <c r="K7" s="17"/>
      <c r="L7" s="17"/>
      <c r="M7" s="17"/>
      <c r="N7" s="17"/>
      <c r="O7" s="17"/>
      <c r="P7" s="17"/>
      <c r="Q7" s="17"/>
      <c r="V7" s="259"/>
    </row>
    <row r="8" spans="1:23">
      <c r="A8" s="40" t="s">
        <v>43</v>
      </c>
      <c r="B8" s="40" t="s">
        <v>341</v>
      </c>
      <c r="E8" s="43" t="s">
        <v>273</v>
      </c>
      <c r="F8" s="44">
        <v>117524</v>
      </c>
      <c r="G8" s="44">
        <v>119550</v>
      </c>
      <c r="H8" s="44">
        <v>124493</v>
      </c>
      <c r="I8" s="18">
        <v>135803</v>
      </c>
      <c r="J8" s="44">
        <v>133150</v>
      </c>
      <c r="K8" s="18">
        <v>124077</v>
      </c>
      <c r="L8" s="18">
        <v>120651</v>
      </c>
      <c r="M8" s="18">
        <v>129469</v>
      </c>
      <c r="N8" s="18">
        <v>100701</v>
      </c>
      <c r="O8" s="18">
        <v>103848</v>
      </c>
      <c r="P8" s="18">
        <v>104732</v>
      </c>
      <c r="Q8" s="18">
        <v>104792</v>
      </c>
      <c r="R8" s="18">
        <v>109132</v>
      </c>
      <c r="S8" s="18">
        <v>106326</v>
      </c>
      <c r="T8" s="18">
        <v>101598</v>
      </c>
      <c r="U8" s="18">
        <v>109994</v>
      </c>
      <c r="V8" s="287">
        <v>109994</v>
      </c>
    </row>
    <row r="9" spans="1:23">
      <c r="A9" s="40" t="s">
        <v>43</v>
      </c>
      <c r="B9" s="40" t="s">
        <v>46</v>
      </c>
      <c r="C9" s="40" t="s">
        <v>393</v>
      </c>
      <c r="E9" s="43" t="s">
        <v>274</v>
      </c>
      <c r="F9" s="46">
        <v>0.04</v>
      </c>
      <c r="G9" s="46">
        <v>4.1000000000000002E-2</v>
      </c>
      <c r="H9" s="46">
        <v>3.6999999999999998E-2</v>
      </c>
      <c r="I9" s="19">
        <v>-2.4E-2</v>
      </c>
      <c r="J9" s="46">
        <v>5.5E-2</v>
      </c>
      <c r="K9" s="19">
        <v>3.3000000000000002E-2</v>
      </c>
      <c r="L9" s="19">
        <v>3.2000000000000001E-2</v>
      </c>
      <c r="M9" s="19">
        <v>4.2999999999999997E-2</v>
      </c>
      <c r="N9" s="19">
        <v>4.4999999999999998E-2</v>
      </c>
      <c r="O9" s="19">
        <v>3.3000000000000002E-2</v>
      </c>
      <c r="P9" s="19">
        <v>0.04</v>
      </c>
      <c r="Q9" s="19">
        <v>-9.0000000000000011E-3</v>
      </c>
      <c r="R9" s="19">
        <v>-4.8000000000000001E-2</v>
      </c>
      <c r="S9" s="19">
        <v>1.4999999999999999E-2</v>
      </c>
      <c r="T9" s="19">
        <v>1.9999999999999996E-3</v>
      </c>
      <c r="U9" s="19">
        <v>5.5E-2</v>
      </c>
      <c r="V9" s="288">
        <v>5.5E-2</v>
      </c>
    </row>
    <row r="10" spans="1:23">
      <c r="A10" s="40" t="s">
        <v>43</v>
      </c>
      <c r="B10" s="40" t="s">
        <v>46</v>
      </c>
      <c r="E10" s="43" t="s">
        <v>275</v>
      </c>
      <c r="F10" s="44">
        <v>4125</v>
      </c>
      <c r="G10" s="44">
        <v>3905</v>
      </c>
      <c r="H10" s="44">
        <v>3810</v>
      </c>
      <c r="I10" s="18">
        <v>4277</v>
      </c>
      <c r="J10" s="44">
        <v>3854</v>
      </c>
      <c r="K10" s="18">
        <v>3353</v>
      </c>
      <c r="L10" s="18">
        <v>3038</v>
      </c>
      <c r="M10" s="18">
        <v>3410</v>
      </c>
      <c r="N10" s="18">
        <v>2583</v>
      </c>
      <c r="O10" s="18">
        <v>2758</v>
      </c>
      <c r="P10" s="18">
        <v>2738</v>
      </c>
      <c r="Q10" s="18">
        <v>3010</v>
      </c>
      <c r="R10" s="18">
        <v>3442</v>
      </c>
      <c r="S10" s="18">
        <v>3328</v>
      </c>
      <c r="T10" s="18">
        <v>3173</v>
      </c>
      <c r="U10" s="18">
        <v>3251</v>
      </c>
      <c r="V10" s="287">
        <v>3251</v>
      </c>
    </row>
    <row r="11" spans="1:23">
      <c r="A11" s="40" t="s">
        <v>43</v>
      </c>
      <c r="B11" s="40" t="s">
        <v>46</v>
      </c>
      <c r="E11" s="43" t="s">
        <v>16</v>
      </c>
      <c r="F11" s="44">
        <v>964</v>
      </c>
      <c r="G11" s="44">
        <v>-216</v>
      </c>
      <c r="H11" s="44">
        <v>-448</v>
      </c>
      <c r="I11" s="18">
        <v>-141</v>
      </c>
      <c r="J11" s="44">
        <v>-434</v>
      </c>
      <c r="K11" s="20">
        <v>-463</v>
      </c>
      <c r="L11" s="20">
        <v>-1960</v>
      </c>
      <c r="M11" s="20">
        <v>-3020</v>
      </c>
      <c r="N11" s="20">
        <v>-2980</v>
      </c>
      <c r="O11" s="20">
        <v>-542</v>
      </c>
      <c r="P11" s="20">
        <v>-362</v>
      </c>
      <c r="Q11" s="20">
        <v>-355</v>
      </c>
      <c r="R11" s="20">
        <v>-1561</v>
      </c>
      <c r="S11" s="20">
        <v>-1064</v>
      </c>
      <c r="T11" s="20">
        <v>-138</v>
      </c>
      <c r="U11" s="20">
        <v>-1032</v>
      </c>
      <c r="V11" s="289">
        <v>-1032</v>
      </c>
    </row>
    <row r="12" spans="1:23">
      <c r="A12" s="40" t="s">
        <v>43</v>
      </c>
      <c r="B12" s="40" t="s">
        <v>46</v>
      </c>
      <c r="E12" s="43" t="s">
        <v>276</v>
      </c>
      <c r="F12" s="44">
        <v>7028</v>
      </c>
      <c r="G12" s="44">
        <v>7204</v>
      </c>
      <c r="H12" s="44">
        <v>7602</v>
      </c>
      <c r="I12" s="18">
        <v>6281</v>
      </c>
      <c r="J12" s="44">
        <v>7731</v>
      </c>
      <c r="K12" s="18">
        <v>7175</v>
      </c>
      <c r="L12" s="18">
        <v>4807</v>
      </c>
      <c r="M12" s="18">
        <v>3942</v>
      </c>
      <c r="N12" s="18">
        <v>1044</v>
      </c>
      <c r="O12" s="18">
        <v>4033</v>
      </c>
      <c r="P12" s="18">
        <v>4475</v>
      </c>
      <c r="Q12" s="18">
        <v>1188</v>
      </c>
      <c r="R12" s="18">
        <v>3761</v>
      </c>
      <c r="S12" s="18">
        <v>5430</v>
      </c>
      <c r="T12" s="18">
        <v>3017</v>
      </c>
      <c r="U12" s="18">
        <v>4150</v>
      </c>
      <c r="V12" s="287">
        <v>4000</v>
      </c>
    </row>
    <row r="13" spans="1:23">
      <c r="A13" s="40" t="s">
        <v>43</v>
      </c>
      <c r="B13" s="40" t="s">
        <v>46</v>
      </c>
      <c r="E13" s="43" t="s">
        <v>277</v>
      </c>
      <c r="F13" s="44">
        <v>5850</v>
      </c>
      <c r="G13" s="44">
        <v>6142</v>
      </c>
      <c r="H13" s="44">
        <v>6530</v>
      </c>
      <c r="I13" s="18">
        <v>5215</v>
      </c>
      <c r="J13" s="44">
        <v>7545</v>
      </c>
      <c r="K13" s="18">
        <v>7006</v>
      </c>
      <c r="L13" s="18">
        <v>4452</v>
      </c>
      <c r="M13" s="18">
        <v>3215</v>
      </c>
      <c r="N13" s="18">
        <v>494</v>
      </c>
      <c r="O13" s="18">
        <v>3825</v>
      </c>
      <c r="P13" s="18">
        <v>4035</v>
      </c>
      <c r="Q13" s="18">
        <v>653</v>
      </c>
      <c r="R13" s="18">
        <v>3484</v>
      </c>
      <c r="S13" s="18">
        <v>5306</v>
      </c>
      <c r="T13" s="18">
        <v>2780</v>
      </c>
      <c r="U13" s="18">
        <v>3478</v>
      </c>
      <c r="V13" s="287">
        <v>3154</v>
      </c>
    </row>
    <row r="14" spans="1:23">
      <c r="A14" s="40" t="s">
        <v>43</v>
      </c>
      <c r="B14" s="40" t="s">
        <v>46</v>
      </c>
      <c r="E14" s="51" t="s">
        <v>22</v>
      </c>
      <c r="F14" s="50">
        <v>3975</v>
      </c>
      <c r="G14" s="50">
        <v>4175</v>
      </c>
      <c r="H14" s="50">
        <v>4457</v>
      </c>
      <c r="I14" s="22">
        <v>3870</v>
      </c>
      <c r="J14" s="50">
        <v>5095</v>
      </c>
      <c r="K14" s="22">
        <v>4778</v>
      </c>
      <c r="L14" s="22">
        <v>3259</v>
      </c>
      <c r="M14" s="22">
        <v>1763</v>
      </c>
      <c r="N14" s="22">
        <v>-142</v>
      </c>
      <c r="O14" s="22">
        <v>2648</v>
      </c>
      <c r="P14" s="22">
        <v>2925</v>
      </c>
      <c r="Q14" s="22">
        <v>366</v>
      </c>
      <c r="R14" s="22">
        <v>2607</v>
      </c>
      <c r="S14" s="22">
        <v>3997</v>
      </c>
      <c r="T14" s="22">
        <v>2064</v>
      </c>
      <c r="U14" s="22">
        <v>2599</v>
      </c>
      <c r="V14" s="270">
        <v>2365</v>
      </c>
    </row>
    <row r="15" spans="1:23" s="42" customFormat="1" ht="13">
      <c r="A15" s="42" t="s">
        <v>42</v>
      </c>
      <c r="E15" s="213" t="s">
        <v>278</v>
      </c>
      <c r="F15" s="48"/>
      <c r="G15" s="48"/>
      <c r="H15" s="48"/>
      <c r="I15" s="21"/>
      <c r="J15" s="48"/>
      <c r="K15" s="21"/>
      <c r="L15" s="21"/>
      <c r="M15" s="21"/>
      <c r="N15" s="21"/>
      <c r="O15" s="21"/>
      <c r="P15" s="21"/>
      <c r="Q15" s="21"/>
      <c r="R15" s="21"/>
      <c r="S15" s="21"/>
      <c r="T15" s="21"/>
      <c r="U15" s="21"/>
      <c r="V15" s="290"/>
    </row>
    <row r="16" spans="1:23">
      <c r="A16" s="40" t="s">
        <v>43</v>
      </c>
      <c r="B16" s="40" t="s">
        <v>46</v>
      </c>
      <c r="E16" s="51" t="s">
        <v>607</v>
      </c>
      <c r="F16" s="50">
        <f>7028-964+4125</f>
        <v>10189</v>
      </c>
      <c r="G16" s="50">
        <f>7204+216+3905</f>
        <v>11325</v>
      </c>
      <c r="H16" s="50">
        <f>7602+448+3810</f>
        <v>11860</v>
      </c>
      <c r="I16" s="22">
        <v>10699</v>
      </c>
      <c r="J16" s="44">
        <v>12019</v>
      </c>
      <c r="K16" s="18">
        <v>10991</v>
      </c>
      <c r="L16" s="18">
        <v>9805</v>
      </c>
      <c r="M16" s="18">
        <v>10372</v>
      </c>
      <c r="N16" s="18">
        <f>494+2583+550+2980</f>
        <v>6607</v>
      </c>
      <c r="O16" s="18">
        <v>7333</v>
      </c>
      <c r="P16" s="18">
        <v>7575</v>
      </c>
      <c r="Q16" s="18">
        <v>4553</v>
      </c>
      <c r="R16" s="18">
        <v>8764</v>
      </c>
      <c r="S16" s="18">
        <v>9822</v>
      </c>
      <c r="T16" s="18">
        <v>6328</v>
      </c>
      <c r="U16" s="18">
        <v>8433</v>
      </c>
      <c r="V16" s="287">
        <v>8283</v>
      </c>
      <c r="W16" s="249"/>
    </row>
    <row r="17" spans="1:22">
      <c r="A17" s="40" t="s">
        <v>43</v>
      </c>
      <c r="B17" s="40" t="s">
        <v>46</v>
      </c>
      <c r="E17" s="51" t="s">
        <v>279</v>
      </c>
      <c r="F17" s="50">
        <f>7889-2135</f>
        <v>5754</v>
      </c>
      <c r="G17" s="50">
        <f>9761-2166</f>
        <v>7595</v>
      </c>
      <c r="H17" s="50">
        <f>10968-2329</f>
        <v>8639</v>
      </c>
      <c r="I17" s="22">
        <v>5848</v>
      </c>
      <c r="J17" s="44">
        <v>9051</v>
      </c>
      <c r="K17" s="18">
        <v>7150</v>
      </c>
      <c r="L17" s="18">
        <v>7140</v>
      </c>
      <c r="M17" s="18">
        <v>8428</v>
      </c>
      <c r="N17" s="18">
        <v>5266</v>
      </c>
      <c r="O17" s="18">
        <v>5263</v>
      </c>
      <c r="P17" s="18">
        <v>5308</v>
      </c>
      <c r="Q17" s="18">
        <v>3446</v>
      </c>
      <c r="R17" s="18">
        <v>6378</v>
      </c>
      <c r="S17" s="18">
        <v>7741</v>
      </c>
      <c r="T17" s="18">
        <v>4283</v>
      </c>
      <c r="U17" s="18">
        <v>5428</v>
      </c>
      <c r="V17" s="287">
        <v>5552</v>
      </c>
    </row>
    <row r="18" spans="1:22">
      <c r="A18" s="40" t="s">
        <v>43</v>
      </c>
      <c r="B18" s="40" t="s">
        <v>46</v>
      </c>
      <c r="E18" s="51" t="s">
        <v>280</v>
      </c>
      <c r="F18" s="50">
        <f>-715-336-134+129</f>
        <v>-1056</v>
      </c>
      <c r="G18" s="50">
        <f>264-1407-387+2595</f>
        <v>1065</v>
      </c>
      <c r="H18" s="50">
        <f>-17-884-3002+1363</f>
        <v>-2540</v>
      </c>
      <c r="I18" s="22">
        <v>3634</v>
      </c>
      <c r="J18" s="44">
        <v>1854</v>
      </c>
      <c r="K18" s="18">
        <v>-857</v>
      </c>
      <c r="L18" s="18">
        <v>1442</v>
      </c>
      <c r="M18" s="18">
        <v>-1888</v>
      </c>
      <c r="N18" s="18">
        <v>-1804</v>
      </c>
      <c r="O18" s="18">
        <v>-703</v>
      </c>
      <c r="P18" s="18">
        <v>-152</v>
      </c>
      <c r="Q18" s="18">
        <v>1503</v>
      </c>
      <c r="R18" s="18">
        <v>1919</v>
      </c>
      <c r="S18" s="18">
        <v>-61</v>
      </c>
      <c r="T18" s="18">
        <v>1116</v>
      </c>
      <c r="U18" s="18">
        <v>1727</v>
      </c>
      <c r="V18" s="287">
        <v>1528</v>
      </c>
    </row>
    <row r="19" spans="1:22">
      <c r="A19" s="40" t="s">
        <v>43</v>
      </c>
      <c r="B19" s="40" t="s">
        <v>46</v>
      </c>
      <c r="E19" s="51" t="s">
        <v>102</v>
      </c>
      <c r="F19" s="50">
        <f>+F18+F17</f>
        <v>4698</v>
      </c>
      <c r="G19" s="50">
        <f>+G18+G17</f>
        <v>8660</v>
      </c>
      <c r="H19" s="50">
        <f>+H18+H17</f>
        <v>6099</v>
      </c>
      <c r="I19" s="22">
        <v>9482</v>
      </c>
      <c r="J19" s="44">
        <v>10905</v>
      </c>
      <c r="K19" s="18">
        <v>6293</v>
      </c>
      <c r="L19" s="18">
        <v>8582</v>
      </c>
      <c r="M19" s="18">
        <v>6540</v>
      </c>
      <c r="N19" s="18">
        <v>3462</v>
      </c>
      <c r="O19" s="18">
        <v>4560</v>
      </c>
      <c r="P19" s="18">
        <v>5156</v>
      </c>
      <c r="Q19" s="18">
        <v>4949</v>
      </c>
      <c r="R19" s="18">
        <v>8297</v>
      </c>
      <c r="S19" s="18">
        <v>7680</v>
      </c>
      <c r="T19" s="18">
        <v>5399</v>
      </c>
      <c r="U19" s="18">
        <v>7155</v>
      </c>
      <c r="V19" s="287">
        <v>7080</v>
      </c>
    </row>
    <row r="20" spans="1:22">
      <c r="A20" s="40" t="s">
        <v>43</v>
      </c>
      <c r="B20" s="40" t="s">
        <v>46</v>
      </c>
      <c r="E20" s="51" t="s">
        <v>108</v>
      </c>
      <c r="F20" s="50">
        <v>-776</v>
      </c>
      <c r="G20" s="50">
        <v>-3137</v>
      </c>
      <c r="H20" s="50">
        <v>-3367</v>
      </c>
      <c r="I20" s="22">
        <v>1213</v>
      </c>
      <c r="J20" s="44">
        <v>-1011</v>
      </c>
      <c r="K20" s="18">
        <v>-2570</v>
      </c>
      <c r="L20" s="18">
        <v>-5358</v>
      </c>
      <c r="M20" s="18">
        <v>-5827</v>
      </c>
      <c r="N20" s="18">
        <v>-4485</v>
      </c>
      <c r="O20" s="18">
        <v>-2386</v>
      </c>
      <c r="P20" s="18">
        <v>-3879</v>
      </c>
      <c r="Q20" s="18">
        <v>-3755</v>
      </c>
      <c r="R20" s="18">
        <v>-2967</v>
      </c>
      <c r="S20" s="18">
        <v>-4474</v>
      </c>
      <c r="T20" s="18">
        <v>-10049</v>
      </c>
      <c r="U20" s="18">
        <v>-4777</v>
      </c>
      <c r="V20" s="287">
        <v>-4702</v>
      </c>
    </row>
    <row r="21" spans="1:22">
      <c r="A21" s="40" t="s">
        <v>43</v>
      </c>
      <c r="B21" s="40" t="s">
        <v>46</v>
      </c>
      <c r="E21" s="51" t="s">
        <v>281</v>
      </c>
      <c r="F21" s="50">
        <v>-3756</v>
      </c>
      <c r="G21" s="50">
        <v>-4439</v>
      </c>
      <c r="H21" s="50">
        <v>-4423</v>
      </c>
      <c r="I21" s="22">
        <v>-4195</v>
      </c>
      <c r="J21" s="44">
        <v>-3335</v>
      </c>
      <c r="K21" s="18">
        <v>-3463</v>
      </c>
      <c r="L21" s="18">
        <v>-4515</v>
      </c>
      <c r="M21" s="18">
        <v>-4765</v>
      </c>
      <c r="N21" s="18">
        <v>-3654</v>
      </c>
      <c r="O21" s="18">
        <v>-3152</v>
      </c>
      <c r="P21" s="18">
        <v>-3430</v>
      </c>
      <c r="Q21" s="18">
        <v>-3158</v>
      </c>
      <c r="R21" s="18">
        <v>-2223</v>
      </c>
      <c r="S21" s="18">
        <v>-3221</v>
      </c>
      <c r="T21" s="18">
        <v>-3163</v>
      </c>
      <c r="U21" s="18">
        <v>-4090</v>
      </c>
      <c r="V21" s="287">
        <v>-4090</v>
      </c>
    </row>
    <row r="22" spans="1:22">
      <c r="A22" s="40" t="s">
        <v>43</v>
      </c>
      <c r="B22" s="40" t="s">
        <v>46</v>
      </c>
      <c r="E22" s="51" t="s">
        <v>109</v>
      </c>
      <c r="F22" s="50">
        <f>+F20+F19</f>
        <v>3922</v>
      </c>
      <c r="G22" s="50">
        <f>+G20+G19</f>
        <v>5523</v>
      </c>
      <c r="H22" s="50">
        <f>+H20+H19</f>
        <v>2732</v>
      </c>
      <c r="I22" s="22">
        <v>10695</v>
      </c>
      <c r="J22" s="44">
        <v>9894</v>
      </c>
      <c r="K22" s="18">
        <v>3723</v>
      </c>
      <c r="L22" s="18">
        <v>3224</v>
      </c>
      <c r="M22" s="18">
        <v>713</v>
      </c>
      <c r="N22" s="18">
        <v>-1023</v>
      </c>
      <c r="O22" s="18">
        <v>2174</v>
      </c>
      <c r="P22" s="18">
        <v>1277</v>
      </c>
      <c r="Q22" s="18">
        <v>1194</v>
      </c>
      <c r="R22" s="18">
        <v>5330</v>
      </c>
      <c r="S22" s="18">
        <v>3206</v>
      </c>
      <c r="T22" s="18">
        <v>-4650</v>
      </c>
      <c r="U22" s="18">
        <v>2378</v>
      </c>
      <c r="V22" s="287">
        <v>2378</v>
      </c>
    </row>
    <row r="23" spans="1:22">
      <c r="A23" s="40" t="s">
        <v>43</v>
      </c>
      <c r="B23" s="40" t="s">
        <v>46</v>
      </c>
      <c r="E23" s="51" t="s">
        <v>373</v>
      </c>
      <c r="F23" s="50">
        <f>+F22-2342+237</f>
        <v>1817</v>
      </c>
      <c r="G23" s="50">
        <f>+G22+418-2120</f>
        <v>3821</v>
      </c>
      <c r="H23" s="50">
        <f>+H22+450+496-1126</f>
        <v>2552</v>
      </c>
      <c r="I23" s="22">
        <f>+I22+2524-7385</f>
        <v>5834</v>
      </c>
      <c r="J23" s="44">
        <v>7665</v>
      </c>
      <c r="K23" s="18">
        <v>2866</v>
      </c>
      <c r="L23" s="18">
        <v>3224</v>
      </c>
      <c r="M23" s="18">
        <v>1083</v>
      </c>
      <c r="N23" s="18">
        <f>-1023+370</f>
        <v>-653</v>
      </c>
      <c r="O23" s="18">
        <f>2174-1064</f>
        <v>1110</v>
      </c>
      <c r="P23" s="18">
        <v>1277</v>
      </c>
      <c r="Q23" s="18">
        <v>1228</v>
      </c>
      <c r="R23" s="18">
        <v>5326</v>
      </c>
      <c r="S23" s="18">
        <v>3199</v>
      </c>
      <c r="T23" s="18">
        <v>906</v>
      </c>
      <c r="U23" s="18">
        <v>2542</v>
      </c>
      <c r="V23" s="287">
        <v>2542</v>
      </c>
    </row>
    <row r="24" spans="1:22">
      <c r="A24" s="40" t="s">
        <v>43</v>
      </c>
      <c r="B24" s="40" t="s">
        <v>46</v>
      </c>
      <c r="E24" s="51" t="s">
        <v>282</v>
      </c>
      <c r="F24" s="50">
        <v>-915</v>
      </c>
      <c r="G24" s="50">
        <v>-1099</v>
      </c>
      <c r="H24" s="50">
        <f>-1282-3193</f>
        <v>-4475</v>
      </c>
      <c r="I24" s="22">
        <v>-3117</v>
      </c>
      <c r="J24" s="50">
        <f>-1483-1703</f>
        <v>-3186</v>
      </c>
      <c r="K24" s="22">
        <v>-3563</v>
      </c>
      <c r="L24" s="22">
        <v>-5147</v>
      </c>
      <c r="M24" s="22">
        <v>-2038</v>
      </c>
      <c r="N24" s="22">
        <v>-2038</v>
      </c>
      <c r="O24" s="22">
        <f>-2222-2194</f>
        <v>-4416</v>
      </c>
      <c r="P24" s="22">
        <f>-1126-5582</f>
        <v>-6708</v>
      </c>
      <c r="Q24" s="22">
        <v>-1187</v>
      </c>
      <c r="R24" s="22">
        <v>69</v>
      </c>
      <c r="S24" s="22">
        <v>-1120</v>
      </c>
      <c r="T24" s="22">
        <v>-1850</v>
      </c>
      <c r="U24" s="22">
        <v>-1868</v>
      </c>
      <c r="V24" s="270">
        <v>-1868</v>
      </c>
    </row>
    <row r="25" spans="1:22" s="42" customFormat="1">
      <c r="A25" s="42" t="s">
        <v>43</v>
      </c>
      <c r="B25" s="42" t="s">
        <v>46</v>
      </c>
      <c r="C25" s="42" t="s">
        <v>393</v>
      </c>
      <c r="E25" s="47" t="s">
        <v>283</v>
      </c>
      <c r="F25" s="23">
        <f>+F21/F8*100*-1</f>
        <v>3.1959429563323232</v>
      </c>
      <c r="G25" s="23">
        <f>+G21/G8*100*-1</f>
        <v>3.7130907570054368</v>
      </c>
      <c r="H25" s="23">
        <f>+H21/H8*100*-1</f>
        <v>3.5528101981637521</v>
      </c>
      <c r="I25" s="23">
        <f>+I21/I8*100*-1</f>
        <v>3.0890333792331539</v>
      </c>
      <c r="J25" s="52">
        <v>2.5</v>
      </c>
      <c r="K25" s="23">
        <v>2.8</v>
      </c>
      <c r="L25" s="23">
        <v>3.7</v>
      </c>
      <c r="M25" s="23">
        <v>3.7</v>
      </c>
      <c r="N25" s="23">
        <f>-(N21/N8)*100</f>
        <v>3.6285637679864156</v>
      </c>
      <c r="O25" s="23">
        <f>-(O21/O8)*100</f>
        <v>3.0352053000539247</v>
      </c>
      <c r="P25" s="23">
        <f>-P21/P8*100</f>
        <v>3.2750257800863158</v>
      </c>
      <c r="Q25" s="23">
        <v>3.0135888235743185</v>
      </c>
      <c r="R25" s="23">
        <v>2.0369827365025839</v>
      </c>
      <c r="S25" s="23">
        <v>3.0293625265692308</v>
      </c>
      <c r="T25" s="23">
        <v>3.1132502608319061</v>
      </c>
      <c r="U25" s="23">
        <v>3.718384639162136</v>
      </c>
      <c r="V25" s="291">
        <v>3.718384639162136</v>
      </c>
    </row>
    <row r="26" spans="1:22" ht="15">
      <c r="A26" s="40" t="s">
        <v>42</v>
      </c>
      <c r="E26" s="39" t="s">
        <v>483</v>
      </c>
      <c r="F26" s="50"/>
      <c r="G26" s="50"/>
      <c r="H26" s="50"/>
      <c r="I26" s="22"/>
      <c r="J26" s="44"/>
      <c r="K26" s="18"/>
      <c r="L26" s="18"/>
      <c r="M26" s="18"/>
      <c r="N26" s="18"/>
      <c r="O26" s="18"/>
      <c r="P26" s="18"/>
      <c r="Q26" s="18"/>
      <c r="R26" s="18"/>
      <c r="S26" s="18"/>
      <c r="T26" s="18"/>
      <c r="U26" s="18"/>
      <c r="V26" s="287"/>
    </row>
    <row r="27" spans="1:22">
      <c r="A27" s="40" t="s">
        <v>43</v>
      </c>
      <c r="B27" s="40" t="s">
        <v>46</v>
      </c>
      <c r="C27" s="40" t="s">
        <v>393</v>
      </c>
      <c r="E27" s="43" t="s">
        <v>145</v>
      </c>
      <c r="F27" s="53">
        <v>5.2</v>
      </c>
      <c r="G27" s="53">
        <v>6.2</v>
      </c>
      <c r="H27" s="53">
        <v>6.5</v>
      </c>
      <c r="I27" s="24">
        <v>4.7</v>
      </c>
      <c r="J27" s="53">
        <v>6.1</v>
      </c>
      <c r="K27" s="24">
        <v>6.2</v>
      </c>
      <c r="L27" s="24">
        <v>5.6</v>
      </c>
      <c r="M27" s="24">
        <v>5.4</v>
      </c>
      <c r="N27" s="24">
        <v>4</v>
      </c>
      <c r="O27" s="24">
        <v>4.4000000000000004</v>
      </c>
      <c r="P27" s="24">
        <v>4.5999999999999996</v>
      </c>
      <c r="Q27" s="24">
        <v>1.4724406443239941</v>
      </c>
      <c r="R27" s="24">
        <v>4.8766631235567939</v>
      </c>
      <c r="S27" s="24">
        <v>6.1076312472960517</v>
      </c>
      <c r="T27" s="24">
        <v>3.1053760900805134</v>
      </c>
      <c r="U27" s="24">
        <v>4.7111660636034687</v>
      </c>
      <c r="V27" s="292">
        <v>4.5747949888175716</v>
      </c>
    </row>
    <row r="28" spans="1:22" s="55" customFormat="1">
      <c r="A28" s="40" t="s">
        <v>43</v>
      </c>
      <c r="B28" s="40" t="s">
        <v>46</v>
      </c>
      <c r="C28" s="40" t="s">
        <v>393</v>
      </c>
      <c r="D28" s="40"/>
      <c r="E28" s="51" t="s">
        <v>284</v>
      </c>
      <c r="F28" s="54">
        <v>4.2</v>
      </c>
      <c r="G28" s="54">
        <v>5.3</v>
      </c>
      <c r="H28" s="54">
        <v>5.6</v>
      </c>
      <c r="I28" s="25">
        <v>3.9</v>
      </c>
      <c r="J28" s="54">
        <v>6</v>
      </c>
      <c r="K28" s="25">
        <v>6</v>
      </c>
      <c r="L28" s="25">
        <v>5.3</v>
      </c>
      <c r="M28" s="25">
        <v>4.8</v>
      </c>
      <c r="N28" s="25">
        <v>3.4</v>
      </c>
      <c r="O28" s="25">
        <v>4.2</v>
      </c>
      <c r="P28" s="25">
        <v>4.2</v>
      </c>
      <c r="Q28" s="25">
        <v>0.9619054889686236</v>
      </c>
      <c r="R28" s="25">
        <v>4.622842062823004</v>
      </c>
      <c r="S28" s="25">
        <v>5.9910087843048734</v>
      </c>
      <c r="T28" s="25">
        <v>2.8721037815705031</v>
      </c>
      <c r="U28" s="25">
        <v>4.1002236485626486</v>
      </c>
      <c r="V28" s="293">
        <v>3.8</v>
      </c>
    </row>
    <row r="29" spans="1:22" s="42" customFormat="1" ht="13">
      <c r="A29" s="42" t="s">
        <v>43</v>
      </c>
      <c r="B29" s="42" t="s">
        <v>46</v>
      </c>
      <c r="C29" s="42" t="s">
        <v>393</v>
      </c>
      <c r="E29" s="38" t="s">
        <v>285</v>
      </c>
      <c r="F29" s="52">
        <v>8.6999999999999993</v>
      </c>
      <c r="G29" s="52">
        <v>9.5</v>
      </c>
      <c r="H29" s="52">
        <v>9.5</v>
      </c>
      <c r="I29" s="23">
        <v>7.9</v>
      </c>
      <c r="J29" s="52">
        <v>9</v>
      </c>
      <c r="K29" s="23">
        <v>8.9</v>
      </c>
      <c r="L29" s="23">
        <v>8.1</v>
      </c>
      <c r="M29" s="23">
        <v>8</v>
      </c>
      <c r="N29" s="23">
        <v>6.6</v>
      </c>
      <c r="O29" s="23">
        <v>7.1</v>
      </c>
      <c r="P29" s="23">
        <v>7.2</v>
      </c>
      <c r="Q29" s="23">
        <v>4.3447973127719672</v>
      </c>
      <c r="R29" s="23">
        <v>8.0306417915918331</v>
      </c>
      <c r="S29" s="23">
        <v>9.2376276733818639</v>
      </c>
      <c r="T29" s="23">
        <v>6.2284690643516605</v>
      </c>
      <c r="U29" s="23">
        <v>7.6667818244631523</v>
      </c>
      <c r="V29" s="291">
        <v>7.5304107496772552</v>
      </c>
    </row>
    <row r="30" spans="1:22" ht="13">
      <c r="A30" s="40" t="s">
        <v>42</v>
      </c>
      <c r="E30" s="35" t="s">
        <v>286</v>
      </c>
      <c r="F30" s="44"/>
      <c r="G30" s="44"/>
      <c r="H30" s="44"/>
      <c r="I30" s="18"/>
      <c r="J30" s="44"/>
      <c r="K30" s="18"/>
      <c r="L30" s="18"/>
      <c r="M30" s="18"/>
      <c r="N30" s="18"/>
      <c r="O30" s="18"/>
      <c r="P30" s="18"/>
      <c r="Q30" s="18"/>
      <c r="R30" s="18"/>
      <c r="S30" s="18"/>
      <c r="T30" s="18"/>
      <c r="U30" s="18"/>
      <c r="V30" s="287"/>
    </row>
    <row r="31" spans="1:22">
      <c r="A31" s="40" t="s">
        <v>43</v>
      </c>
      <c r="B31" s="40" t="s">
        <v>46</v>
      </c>
      <c r="E31" s="43" t="s">
        <v>64</v>
      </c>
      <c r="F31" s="44">
        <v>83289</v>
      </c>
      <c r="G31" s="44">
        <v>81644</v>
      </c>
      <c r="H31" s="44">
        <v>87289</v>
      </c>
      <c r="I31" s="18">
        <v>94447</v>
      </c>
      <c r="J31" s="44">
        <v>85424</v>
      </c>
      <c r="K31" s="18">
        <v>77028</v>
      </c>
      <c r="L31" s="18">
        <v>75096</v>
      </c>
      <c r="M31" s="18">
        <v>82558</v>
      </c>
      <c r="N31" s="18"/>
      <c r="O31" s="18">
        <v>66049</v>
      </c>
      <c r="P31" s="18">
        <v>66089</v>
      </c>
      <c r="Q31" s="18">
        <v>73323</v>
      </c>
      <c r="R31" s="18">
        <v>72696</v>
      </c>
      <c r="S31" s="18">
        <v>73521</v>
      </c>
      <c r="T31" s="18">
        <v>76384</v>
      </c>
      <c r="U31" s="18">
        <v>76152</v>
      </c>
      <c r="V31" s="287">
        <v>75194</v>
      </c>
    </row>
    <row r="32" spans="1:22">
      <c r="A32" s="40" t="s">
        <v>43</v>
      </c>
      <c r="B32" s="40" t="s">
        <v>46</v>
      </c>
      <c r="E32" s="43" t="s">
        <v>287</v>
      </c>
      <c r="F32" s="44">
        <v>39986</v>
      </c>
      <c r="G32" s="44">
        <v>36121</v>
      </c>
      <c r="H32" s="44">
        <v>39026</v>
      </c>
      <c r="I32" s="18">
        <v>37162</v>
      </c>
      <c r="J32" s="44">
        <v>27916</v>
      </c>
      <c r="K32" s="18">
        <v>26422</v>
      </c>
      <c r="L32" s="18">
        <v>23988</v>
      </c>
      <c r="M32" s="18">
        <v>28165</v>
      </c>
      <c r="N32" s="18">
        <v>17942</v>
      </c>
      <c r="O32" s="18">
        <v>18140</v>
      </c>
      <c r="P32" s="18">
        <v>20743</v>
      </c>
      <c r="Q32" s="18">
        <v>20941</v>
      </c>
      <c r="R32" s="18">
        <v>19506</v>
      </c>
      <c r="S32" s="18">
        <v>19904</v>
      </c>
      <c r="T32" s="18">
        <v>27011</v>
      </c>
      <c r="U32" s="18">
        <v>25509</v>
      </c>
      <c r="V32" s="287">
        <v>25890</v>
      </c>
    </row>
    <row r="33" spans="1:22">
      <c r="A33" s="40" t="s">
        <v>43</v>
      </c>
      <c r="B33" s="40" t="s">
        <v>46</v>
      </c>
      <c r="E33" s="43" t="s">
        <v>288</v>
      </c>
      <c r="F33" s="44">
        <v>12101</v>
      </c>
      <c r="G33" s="44">
        <v>8070</v>
      </c>
      <c r="H33" s="44">
        <v>9368</v>
      </c>
      <c r="I33" s="18">
        <v>6659</v>
      </c>
      <c r="J33" s="44">
        <v>2216</v>
      </c>
      <c r="K33" s="18">
        <v>4068</v>
      </c>
      <c r="L33" s="18">
        <v>-383</v>
      </c>
      <c r="M33" s="18">
        <v>-31</v>
      </c>
      <c r="N33" s="18">
        <v>-3799</v>
      </c>
      <c r="O33" s="18">
        <v>-2613</v>
      </c>
      <c r="P33" s="18">
        <v>-2129</v>
      </c>
      <c r="Q33" s="18">
        <v>-5131</v>
      </c>
      <c r="R33" s="18">
        <v>-5154</v>
      </c>
      <c r="S33" s="18">
        <v>-5902</v>
      </c>
      <c r="T33" s="18">
        <v>-5180</v>
      </c>
      <c r="U33" s="18">
        <v>-6886</v>
      </c>
      <c r="V33" s="287">
        <v>-6505</v>
      </c>
    </row>
    <row r="34" spans="1:22">
      <c r="A34" s="40" t="s">
        <v>43</v>
      </c>
      <c r="B34" s="40" t="s">
        <v>46</v>
      </c>
      <c r="E34" s="43" t="s">
        <v>57</v>
      </c>
      <c r="F34" s="44">
        <v>21859</v>
      </c>
      <c r="G34" s="44">
        <v>21513</v>
      </c>
      <c r="H34" s="44">
        <v>23214</v>
      </c>
      <c r="I34" s="18">
        <v>24189</v>
      </c>
      <c r="J34" s="44">
        <v>22484</v>
      </c>
      <c r="K34" s="18">
        <v>21172</v>
      </c>
      <c r="L34" s="18">
        <v>20627</v>
      </c>
      <c r="M34" s="18">
        <v>24269</v>
      </c>
      <c r="N34" s="18">
        <v>20944</v>
      </c>
      <c r="O34" s="18">
        <v>20905</v>
      </c>
      <c r="P34" s="18">
        <v>20379</v>
      </c>
      <c r="Q34" s="18">
        <v>20734</v>
      </c>
      <c r="R34" s="18">
        <v>20173</v>
      </c>
      <c r="S34" s="18">
        <v>19346</v>
      </c>
      <c r="T34" s="18">
        <v>19226</v>
      </c>
      <c r="U34" s="18">
        <v>18288</v>
      </c>
      <c r="V34" s="287">
        <v>18288</v>
      </c>
    </row>
    <row r="35" spans="1:22">
      <c r="A35" s="40" t="s">
        <v>43</v>
      </c>
      <c r="B35" s="40" t="s">
        <v>46</v>
      </c>
      <c r="E35" s="43" t="s">
        <v>56</v>
      </c>
      <c r="F35" s="44">
        <v>17325</v>
      </c>
      <c r="G35" s="44">
        <v>16549</v>
      </c>
      <c r="H35" s="44">
        <v>16880</v>
      </c>
      <c r="I35" s="18">
        <v>17001</v>
      </c>
      <c r="J35" s="44">
        <v>15614</v>
      </c>
      <c r="K35" s="18">
        <v>14945</v>
      </c>
      <c r="L35" s="18">
        <v>15742</v>
      </c>
      <c r="M35" s="18">
        <v>18606</v>
      </c>
      <c r="N35" s="18">
        <v>12342</v>
      </c>
      <c r="O35" s="18">
        <v>12041</v>
      </c>
      <c r="P35" s="18">
        <v>12398</v>
      </c>
      <c r="Q35" s="18">
        <v>12680</v>
      </c>
      <c r="R35" s="18">
        <v>10050</v>
      </c>
      <c r="S35" s="18">
        <v>11130</v>
      </c>
      <c r="T35" s="18">
        <v>11957</v>
      </c>
      <c r="U35" s="18">
        <v>12963</v>
      </c>
      <c r="V35" s="287">
        <v>12963</v>
      </c>
    </row>
    <row r="36" spans="1:22">
      <c r="A36" s="40" t="s">
        <v>43</v>
      </c>
      <c r="B36" s="40" t="s">
        <v>46</v>
      </c>
      <c r="E36" s="43" t="s">
        <v>78</v>
      </c>
      <c r="F36" s="44">
        <v>10476</v>
      </c>
      <c r="G36" s="44">
        <v>11132</v>
      </c>
      <c r="H36" s="44">
        <v>12975</v>
      </c>
      <c r="I36" s="18">
        <v>17304</v>
      </c>
      <c r="J36" s="44">
        <v>16223</v>
      </c>
      <c r="K36" s="18">
        <v>14857</v>
      </c>
      <c r="L36" s="18">
        <v>16550</v>
      </c>
      <c r="M36" s="18">
        <v>18798</v>
      </c>
      <c r="N36" s="18">
        <v>14576</v>
      </c>
      <c r="O36" s="18">
        <v>15320</v>
      </c>
      <c r="P36" s="18">
        <v>14788</v>
      </c>
      <c r="Q36" s="18">
        <v>15681</v>
      </c>
      <c r="R36" s="18">
        <v>16031</v>
      </c>
      <c r="S36" s="18">
        <v>17283</v>
      </c>
      <c r="T36" s="18">
        <v>18490</v>
      </c>
      <c r="U36" s="18">
        <v>20590</v>
      </c>
      <c r="V36" s="287">
        <v>20590</v>
      </c>
    </row>
    <row r="37" spans="1:22">
      <c r="A37" s="40" t="s">
        <v>43</v>
      </c>
      <c r="B37" s="40" t="s">
        <v>46</v>
      </c>
      <c r="E37" s="43" t="s">
        <v>167</v>
      </c>
      <c r="F37" s="44">
        <v>24480</v>
      </c>
      <c r="G37" s="44">
        <v>25781</v>
      </c>
      <c r="H37" s="44">
        <v>26324</v>
      </c>
      <c r="I37" s="18">
        <v>28864</v>
      </c>
      <c r="J37" s="44">
        <v>27629</v>
      </c>
      <c r="K37" s="18">
        <v>27462</v>
      </c>
      <c r="L37" s="18">
        <v>23636</v>
      </c>
      <c r="M37" s="18">
        <v>25888</v>
      </c>
      <c r="N37" s="18"/>
      <c r="O37" s="18">
        <v>13194</v>
      </c>
      <c r="P37" s="18">
        <v>16040</v>
      </c>
      <c r="Q37" s="18">
        <v>16385</v>
      </c>
      <c r="R37" s="18">
        <v>18841</v>
      </c>
      <c r="S37" s="18">
        <v>20613</v>
      </c>
      <c r="T37" s="18">
        <v>20644</v>
      </c>
      <c r="U37" s="18">
        <v>19824</v>
      </c>
      <c r="V37" s="287">
        <v>15726</v>
      </c>
    </row>
    <row r="38" spans="1:22">
      <c r="A38" s="40" t="s">
        <v>43</v>
      </c>
      <c r="B38" s="40" t="s">
        <v>46</v>
      </c>
      <c r="E38" s="51" t="s">
        <v>166</v>
      </c>
      <c r="F38" s="50">
        <v>29353</v>
      </c>
      <c r="G38" s="50">
        <v>23735</v>
      </c>
      <c r="H38" s="50">
        <v>25398</v>
      </c>
      <c r="I38" s="22">
        <v>23183</v>
      </c>
      <c r="J38" s="50">
        <v>15698</v>
      </c>
      <c r="K38" s="22">
        <v>12501</v>
      </c>
      <c r="L38" s="22">
        <v>9843</v>
      </c>
      <c r="M38" s="22">
        <v>8914</v>
      </c>
      <c r="N38" s="22"/>
      <c r="O38" s="22">
        <v>7495</v>
      </c>
      <c r="P38" s="22">
        <v>11163</v>
      </c>
      <c r="Q38" s="22">
        <v>13946</v>
      </c>
      <c r="R38" s="22">
        <v>14022</v>
      </c>
      <c r="S38" s="22">
        <v>12096</v>
      </c>
      <c r="T38" s="22">
        <v>14206</v>
      </c>
      <c r="U38" s="22">
        <v>13088</v>
      </c>
      <c r="V38" s="270">
        <v>13088</v>
      </c>
    </row>
    <row r="39" spans="1:22" s="248" customFormat="1">
      <c r="E39" s="51" t="s">
        <v>618</v>
      </c>
      <c r="F39" s="250"/>
      <c r="G39" s="250"/>
      <c r="H39" s="250"/>
      <c r="I39" s="22"/>
      <c r="J39" s="250"/>
      <c r="K39" s="22"/>
      <c r="L39" s="22"/>
      <c r="M39" s="22"/>
      <c r="N39" s="22"/>
      <c r="O39" s="22"/>
      <c r="P39" s="22"/>
      <c r="Q39" s="22"/>
      <c r="R39" s="22"/>
      <c r="S39" s="22"/>
      <c r="T39" s="22"/>
      <c r="U39" s="22"/>
      <c r="V39" s="270">
        <v>4479</v>
      </c>
    </row>
    <row r="40" spans="1:22" s="42" customFormat="1">
      <c r="A40" s="42" t="s">
        <v>43</v>
      </c>
      <c r="B40" s="42" t="s">
        <v>46</v>
      </c>
      <c r="E40" s="47" t="s">
        <v>303</v>
      </c>
      <c r="F40" s="48">
        <v>17966</v>
      </c>
      <c r="G40" s="48">
        <v>13423</v>
      </c>
      <c r="H40" s="48">
        <v>16976</v>
      </c>
      <c r="I40" s="21">
        <v>10809</v>
      </c>
      <c r="J40" s="48">
        <v>1398</v>
      </c>
      <c r="K40" s="21">
        <v>-101</v>
      </c>
      <c r="L40" s="21">
        <v>1141</v>
      </c>
      <c r="M40" s="21">
        <v>2974</v>
      </c>
      <c r="N40" s="21"/>
      <c r="O40" s="21">
        <v>-304</v>
      </c>
      <c r="P40" s="21">
        <v>4703</v>
      </c>
      <c r="Q40" s="21">
        <v>4556</v>
      </c>
      <c r="R40" s="21">
        <v>665</v>
      </c>
      <c r="S40" s="21">
        <v>-709</v>
      </c>
      <c r="T40" s="21">
        <v>6367</v>
      </c>
      <c r="U40" s="21">
        <v>5685</v>
      </c>
      <c r="V40" s="290">
        <v>10164</v>
      </c>
    </row>
    <row r="41" spans="1:22" ht="15">
      <c r="A41" s="40" t="s">
        <v>42</v>
      </c>
      <c r="E41" s="39" t="s">
        <v>302</v>
      </c>
      <c r="F41" s="44"/>
      <c r="G41" s="44"/>
      <c r="H41" s="44"/>
      <c r="I41" s="18"/>
      <c r="J41" s="44"/>
      <c r="K41" s="18"/>
      <c r="L41" s="18"/>
      <c r="M41" s="18"/>
      <c r="N41" s="18"/>
      <c r="O41" s="18"/>
      <c r="P41" s="18"/>
      <c r="Q41" s="18"/>
      <c r="R41" s="18"/>
      <c r="S41" s="18"/>
      <c r="T41" s="18"/>
      <c r="U41" s="18"/>
      <c r="V41" s="287"/>
    </row>
    <row r="42" spans="1:22">
      <c r="A42" s="40" t="s">
        <v>43</v>
      </c>
      <c r="B42" s="40" t="s">
        <v>46</v>
      </c>
      <c r="C42" s="40" t="s">
        <v>393</v>
      </c>
      <c r="E42" s="51" t="s">
        <v>300</v>
      </c>
      <c r="F42" s="57">
        <v>10.85</v>
      </c>
      <c r="G42" s="57">
        <v>11.4</v>
      </c>
      <c r="H42" s="57">
        <v>12.4</v>
      </c>
      <c r="I42" s="26">
        <v>11.35</v>
      </c>
      <c r="J42" s="57">
        <v>15.58</v>
      </c>
      <c r="K42" s="26">
        <v>15.25</v>
      </c>
      <c r="L42" s="26">
        <v>10.92</v>
      </c>
      <c r="M42" s="26">
        <v>6.05</v>
      </c>
      <c r="N42" s="26">
        <v>-0.49</v>
      </c>
      <c r="O42" s="26">
        <v>9.17</v>
      </c>
      <c r="P42" s="26">
        <f>+P14/P60</f>
        <v>10.409252669039146</v>
      </c>
      <c r="Q42" s="26">
        <v>1.2928293889085127</v>
      </c>
      <c r="R42" s="26">
        <v>9.179577464788732</v>
      </c>
      <c r="S42" s="26">
        <v>14.044272663387209</v>
      </c>
      <c r="T42" s="26">
        <v>7.2505005796185049</v>
      </c>
      <c r="U42" s="26">
        <v>9.08</v>
      </c>
      <c r="V42" s="294">
        <v>8.26</v>
      </c>
    </row>
    <row r="43" spans="1:22">
      <c r="A43" s="40" t="s">
        <v>43</v>
      </c>
      <c r="B43" s="40" t="s">
        <v>46</v>
      </c>
      <c r="C43" s="40" t="s">
        <v>393</v>
      </c>
      <c r="E43" s="51" t="s">
        <v>167</v>
      </c>
      <c r="F43" s="44">
        <v>67</v>
      </c>
      <c r="G43" s="44">
        <v>70</v>
      </c>
      <c r="H43" s="44">
        <v>77</v>
      </c>
      <c r="I43" s="18">
        <v>88</v>
      </c>
      <c r="J43" s="44">
        <v>87</v>
      </c>
      <c r="K43" s="18">
        <v>89</v>
      </c>
      <c r="L43" s="18">
        <v>81</v>
      </c>
      <c r="M43" s="18">
        <v>88</v>
      </c>
      <c r="N43" s="18"/>
      <c r="O43" s="18">
        <v>47</v>
      </c>
      <c r="P43" s="18">
        <f>+P37/P61</f>
        <v>56.960227272727266</v>
      </c>
      <c r="Q43" s="18">
        <v>57.775035260930885</v>
      </c>
      <c r="R43" s="18">
        <v>66.248241912798875</v>
      </c>
      <c r="S43" s="18">
        <v>72.402528977871441</v>
      </c>
      <c r="T43" s="18">
        <v>72.51141552511416</v>
      </c>
      <c r="U43" s="18">
        <v>69.290457881859481</v>
      </c>
      <c r="V43" s="287">
        <v>55</v>
      </c>
    </row>
    <row r="44" spans="1:22">
      <c r="A44" s="40" t="s">
        <v>43</v>
      </c>
      <c r="B44" s="40" t="s">
        <v>46</v>
      </c>
      <c r="C44" s="40" t="s">
        <v>393</v>
      </c>
      <c r="E44" s="43" t="s">
        <v>535</v>
      </c>
      <c r="F44" s="57">
        <v>3</v>
      </c>
      <c r="G44" s="57">
        <v>3.5</v>
      </c>
      <c r="H44" s="57">
        <v>4</v>
      </c>
      <c r="I44" s="26">
        <v>4.5</v>
      </c>
      <c r="J44" s="57">
        <v>6</v>
      </c>
      <c r="K44" s="26">
        <v>6.5</v>
      </c>
      <c r="L44" s="26">
        <v>7</v>
      </c>
      <c r="M44" s="26">
        <v>7.5</v>
      </c>
      <c r="N44" s="26">
        <v>7.5</v>
      </c>
      <c r="O44" s="26">
        <v>4</v>
      </c>
      <c r="P44" s="26">
        <v>4.25</v>
      </c>
      <c r="Q44" s="26">
        <v>0</v>
      </c>
      <c r="R44" s="26">
        <v>4</v>
      </c>
      <c r="S44" s="235">
        <v>6.5030000000000001</v>
      </c>
      <c r="T44" s="235">
        <v>6.5030000000000001</v>
      </c>
      <c r="U44" s="235">
        <v>6.5</v>
      </c>
      <c r="V44" s="295">
        <v>6.5</v>
      </c>
    </row>
    <row r="45" spans="1:22" s="42" customFormat="1">
      <c r="A45" s="40" t="s">
        <v>43</v>
      </c>
      <c r="B45" s="40"/>
      <c r="C45" s="40"/>
      <c r="D45" s="40"/>
      <c r="E45" s="47" t="s">
        <v>289</v>
      </c>
      <c r="F45" s="58">
        <v>139.5</v>
      </c>
      <c r="G45" s="58">
        <v>214</v>
      </c>
      <c r="H45" s="58">
        <v>122.5</v>
      </c>
      <c r="I45" s="27">
        <v>156.5</v>
      </c>
      <c r="J45" s="58">
        <v>137.5</v>
      </c>
      <c r="K45" s="27">
        <v>158</v>
      </c>
      <c r="L45" s="27">
        <v>152</v>
      </c>
      <c r="M45" s="27">
        <v>206.5</v>
      </c>
      <c r="N45" s="27"/>
      <c r="O45" s="27">
        <v>137</v>
      </c>
      <c r="P45" s="27">
        <v>108.5</v>
      </c>
      <c r="Q45" s="27">
        <v>66.75</v>
      </c>
      <c r="R45" s="27">
        <v>167.5</v>
      </c>
      <c r="S45" s="27">
        <v>191</v>
      </c>
      <c r="T45" s="27">
        <v>109.7</v>
      </c>
      <c r="U45" s="27">
        <v>170.5</v>
      </c>
      <c r="V45" s="296">
        <v>170.5</v>
      </c>
    </row>
    <row r="46" spans="1:22" ht="13">
      <c r="A46" s="40" t="s">
        <v>42</v>
      </c>
      <c r="E46" s="35" t="s">
        <v>160</v>
      </c>
      <c r="F46" s="44"/>
      <c r="G46" s="44"/>
      <c r="H46" s="44"/>
      <c r="I46" s="18"/>
      <c r="J46" s="44"/>
      <c r="K46" s="18"/>
      <c r="L46" s="18"/>
      <c r="M46" s="18"/>
      <c r="N46" s="18"/>
      <c r="O46" s="18"/>
      <c r="P46" s="18"/>
      <c r="Q46" s="18"/>
      <c r="R46" s="18"/>
      <c r="S46" s="18"/>
      <c r="T46" s="18"/>
      <c r="U46" s="18"/>
      <c r="V46" s="287"/>
    </row>
    <row r="47" spans="1:22">
      <c r="A47" s="40" t="s">
        <v>43</v>
      </c>
      <c r="B47" s="40" t="s">
        <v>46</v>
      </c>
      <c r="E47" s="43" t="s">
        <v>290</v>
      </c>
      <c r="F47" s="44">
        <v>437</v>
      </c>
      <c r="G47" s="44">
        <v>1782</v>
      </c>
      <c r="H47" s="44">
        <v>2423</v>
      </c>
      <c r="I47" s="18">
        <v>262</v>
      </c>
      <c r="J47" s="44">
        <v>3461</v>
      </c>
      <c r="K47" s="18">
        <v>3449</v>
      </c>
      <c r="L47" s="18">
        <v>3054</v>
      </c>
      <c r="M47" s="18">
        <v>2913</v>
      </c>
      <c r="N47" s="18">
        <v>1305</v>
      </c>
      <c r="O47" s="18">
        <v>2202</v>
      </c>
      <c r="P47" s="18">
        <v>2053</v>
      </c>
      <c r="Q47" s="18">
        <v>-1040</v>
      </c>
      <c r="R47" s="18">
        <v>2883.585</v>
      </c>
      <c r="S47" s="18">
        <v>3772</v>
      </c>
      <c r="T47" s="18">
        <v>586</v>
      </c>
      <c r="U47" s="18">
        <v>1788.9988750000002</v>
      </c>
      <c r="V47" s="287">
        <v>1788.9988750000002</v>
      </c>
    </row>
    <row r="48" spans="1:22">
      <c r="A48" s="40" t="s">
        <v>43</v>
      </c>
      <c r="B48" s="40" t="s">
        <v>46</v>
      </c>
      <c r="C48" s="40" t="s">
        <v>393</v>
      </c>
      <c r="E48" s="43" t="s">
        <v>291</v>
      </c>
      <c r="F48" s="53">
        <v>18.2</v>
      </c>
      <c r="G48" s="53">
        <v>17.100000000000001</v>
      </c>
      <c r="H48" s="53">
        <v>17</v>
      </c>
      <c r="I48" s="24">
        <v>13.2</v>
      </c>
      <c r="J48" s="53">
        <v>17.2</v>
      </c>
      <c r="K48" s="24">
        <v>17.3</v>
      </c>
      <c r="L48" s="24">
        <v>13.1</v>
      </c>
      <c r="M48" s="24">
        <v>7</v>
      </c>
      <c r="N48" s="24"/>
      <c r="O48" s="24">
        <v>18.7</v>
      </c>
      <c r="P48" s="24">
        <v>20.3</v>
      </c>
      <c r="Q48" s="24">
        <v>2.4</v>
      </c>
      <c r="R48" s="24">
        <v>14.899697090929873</v>
      </c>
      <c r="S48" s="24">
        <v>20.6</v>
      </c>
      <c r="T48" s="24">
        <v>10.4</v>
      </c>
      <c r="U48" s="24">
        <v>13.263418430486981</v>
      </c>
      <c r="V48" s="292">
        <v>14.4</v>
      </c>
    </row>
    <row r="49" spans="1:22">
      <c r="A49" s="40" t="s">
        <v>43</v>
      </c>
      <c r="B49" s="40" t="s">
        <v>46</v>
      </c>
      <c r="C49" s="40" t="s">
        <v>393</v>
      </c>
      <c r="E49" s="43" t="s">
        <v>292</v>
      </c>
      <c r="F49" s="53">
        <v>17.5</v>
      </c>
      <c r="G49" s="53">
        <v>18.3</v>
      </c>
      <c r="H49" s="53">
        <v>19.600000000000001</v>
      </c>
      <c r="I49" s="24">
        <v>15</v>
      </c>
      <c r="J49" s="53">
        <v>22.1</v>
      </c>
      <c r="K49" s="24">
        <v>23.9</v>
      </c>
      <c r="L49" s="24">
        <v>17.5</v>
      </c>
      <c r="M49" s="24">
        <v>13</v>
      </c>
      <c r="N49" s="24">
        <v>5.4</v>
      </c>
      <c r="O49" s="24">
        <v>23.2</v>
      </c>
      <c r="P49" s="24">
        <v>21.7</v>
      </c>
      <c r="Q49" s="24">
        <v>5.8</v>
      </c>
      <c r="R49" s="24">
        <v>19.375986090092411</v>
      </c>
      <c r="S49" s="24">
        <v>27.8</v>
      </c>
      <c r="T49" s="24">
        <v>13.7</v>
      </c>
      <c r="U49" s="24">
        <v>15.634860086839403</v>
      </c>
      <c r="V49" s="292">
        <v>14.8</v>
      </c>
    </row>
    <row r="50" spans="1:22">
      <c r="A50" s="40" t="s">
        <v>43</v>
      </c>
      <c r="B50" s="40" t="s">
        <v>46</v>
      </c>
      <c r="C50" s="40" t="s">
        <v>393</v>
      </c>
      <c r="E50" s="43" t="s">
        <v>374</v>
      </c>
      <c r="F50" s="53">
        <v>33.299999999999997</v>
      </c>
      <c r="G50" s="53">
        <v>30.6</v>
      </c>
      <c r="H50" s="53">
        <v>30.4</v>
      </c>
      <c r="I50" s="24">
        <v>29.3</v>
      </c>
      <c r="J50" s="53">
        <v>23.1</v>
      </c>
      <c r="K50" s="24">
        <v>23.6</v>
      </c>
      <c r="L50" s="24">
        <v>21.2</v>
      </c>
      <c r="M50" s="24">
        <v>21</v>
      </c>
      <c r="N50" s="24">
        <v>15.7</v>
      </c>
      <c r="O50" s="24">
        <v>16.5</v>
      </c>
      <c r="P50" s="24">
        <v>18.600000000000001</v>
      </c>
      <c r="Q50" s="24">
        <v>18.128538532125976</v>
      </c>
      <c r="R50" s="24">
        <v>17.113078266057219</v>
      </c>
      <c r="S50" s="24">
        <v>18.21009679603301</v>
      </c>
      <c r="T50" s="24">
        <v>23.830361632861919</v>
      </c>
      <c r="U50" s="24">
        <v>22.184246914868638</v>
      </c>
      <c r="V50" s="292">
        <v>22.5</v>
      </c>
    </row>
    <row r="51" spans="1:22">
      <c r="A51" s="40" t="s">
        <v>43</v>
      </c>
      <c r="B51" s="40" t="s">
        <v>46</v>
      </c>
      <c r="C51" s="40" t="s">
        <v>393</v>
      </c>
      <c r="E51" s="43" t="s">
        <v>375</v>
      </c>
      <c r="F51" s="53">
        <v>18.2</v>
      </c>
      <c r="G51" s="53">
        <v>18.2</v>
      </c>
      <c r="H51" s="53">
        <v>18.100000000000001</v>
      </c>
      <c r="I51" s="24">
        <v>19.100000000000001</v>
      </c>
      <c r="J51" s="53">
        <v>18.600000000000001</v>
      </c>
      <c r="K51" s="24">
        <v>18.899999999999999</v>
      </c>
      <c r="L51" s="24">
        <v>18.2</v>
      </c>
      <c r="M51" s="24">
        <v>18.100000000000001</v>
      </c>
      <c r="N51" s="24">
        <v>18.3</v>
      </c>
      <c r="O51" s="24">
        <v>19.100000000000001</v>
      </c>
      <c r="P51" s="24">
        <v>18.3</v>
      </c>
      <c r="Q51" s="24">
        <v>17.94933947400315</v>
      </c>
      <c r="R51" s="24">
        <v>17.698253248291412</v>
      </c>
      <c r="S51" s="24">
        <v>17.699584637060621</v>
      </c>
      <c r="T51" s="24">
        <v>16.962072220702797</v>
      </c>
      <c r="U51" s="24">
        <v>15.904406585092229</v>
      </c>
      <c r="V51" s="292">
        <v>15.904406585092229</v>
      </c>
    </row>
    <row r="52" spans="1:22">
      <c r="A52" s="40" t="s">
        <v>43</v>
      </c>
      <c r="B52" s="40" t="s">
        <v>46</v>
      </c>
      <c r="C52" s="40" t="s">
        <v>393</v>
      </c>
      <c r="E52" s="43" t="s">
        <v>376</v>
      </c>
      <c r="F52" s="53">
        <v>14.4</v>
      </c>
      <c r="G52" s="53">
        <v>14</v>
      </c>
      <c r="H52" s="53">
        <v>13.5</v>
      </c>
      <c r="I52" s="24">
        <v>13.4</v>
      </c>
      <c r="J52" s="53">
        <v>12.9</v>
      </c>
      <c r="K52" s="24">
        <v>13.4</v>
      </c>
      <c r="L52" s="24">
        <v>13.9</v>
      </c>
      <c r="M52" s="24">
        <v>13.9</v>
      </c>
      <c r="N52" s="24">
        <v>10.8</v>
      </c>
      <c r="O52" s="24">
        <v>11</v>
      </c>
      <c r="P52" s="24">
        <v>11.1</v>
      </c>
      <c r="Q52" s="24">
        <v>10.977024429939227</v>
      </c>
      <c r="R52" s="24">
        <v>8.817104305027943</v>
      </c>
      <c r="S52" s="24">
        <v>10.182796289180436</v>
      </c>
      <c r="T52" s="24">
        <v>10.549022029696419</v>
      </c>
      <c r="U52" s="24">
        <v>11.273448302851627</v>
      </c>
      <c r="V52" s="292">
        <v>11.273448302851627</v>
      </c>
    </row>
    <row r="53" spans="1:22">
      <c r="A53" s="40" t="s">
        <v>43</v>
      </c>
      <c r="B53" s="40" t="s">
        <v>46</v>
      </c>
      <c r="C53" s="40" t="s">
        <v>393</v>
      </c>
      <c r="E53" s="43" t="s">
        <v>149</v>
      </c>
      <c r="F53" s="57">
        <v>0.71</v>
      </c>
      <c r="G53" s="57">
        <v>0.5</v>
      </c>
      <c r="H53" s="57">
        <v>0.63</v>
      </c>
      <c r="I53" s="26">
        <v>0.37</v>
      </c>
      <c r="J53" s="57">
        <v>0.05</v>
      </c>
      <c r="K53" s="26">
        <v>0</v>
      </c>
      <c r="L53" s="26">
        <v>0.05</v>
      </c>
      <c r="M53" s="26">
        <v>0.11</v>
      </c>
      <c r="N53" s="26"/>
      <c r="O53" s="26">
        <v>-0.02</v>
      </c>
      <c r="P53" s="26">
        <v>0.28999999999999998</v>
      </c>
      <c r="Q53" s="26">
        <v>0.27805920048825145</v>
      </c>
      <c r="R53" s="26">
        <v>3.5295366487978347E-2</v>
      </c>
      <c r="S53" s="26">
        <v>-3.4395769659923352E-2</v>
      </c>
      <c r="T53" s="26">
        <v>0.31005600194789384</v>
      </c>
      <c r="U53" s="26">
        <v>0.28736794217257239</v>
      </c>
      <c r="V53" s="294">
        <v>0.65</v>
      </c>
    </row>
    <row r="54" spans="1:22">
      <c r="A54" s="40" t="s">
        <v>43</v>
      </c>
      <c r="B54" s="40" t="s">
        <v>46</v>
      </c>
      <c r="C54" s="40" t="s">
        <v>393</v>
      </c>
      <c r="E54" s="43" t="s">
        <v>293</v>
      </c>
      <c r="F54" s="57">
        <v>3.46</v>
      </c>
      <c r="G54" s="57">
        <v>4.55</v>
      </c>
      <c r="H54" s="57">
        <v>4.34</v>
      </c>
      <c r="I54" s="26">
        <v>3.8</v>
      </c>
      <c r="J54" s="57">
        <v>7.66</v>
      </c>
      <c r="K54" s="26">
        <v>8.2799999999999994</v>
      </c>
      <c r="L54" s="26">
        <v>5.75</v>
      </c>
      <c r="M54" s="26">
        <v>4.32</v>
      </c>
      <c r="N54" s="26"/>
      <c r="O54" s="26">
        <v>6.13</v>
      </c>
      <c r="P54" s="26">
        <v>7.49</v>
      </c>
      <c r="Q54" s="26">
        <v>1.8626155878467636</v>
      </c>
      <c r="R54" s="26">
        <v>7.5365853658536581</v>
      </c>
      <c r="S54" s="26">
        <v>12.635964912280702</v>
      </c>
      <c r="T54" s="26">
        <v>5.8432055749128917</v>
      </c>
      <c r="U54" s="26">
        <v>4.9703196347031966</v>
      </c>
      <c r="V54" s="294">
        <v>4</v>
      </c>
    </row>
    <row r="55" spans="1:22">
      <c r="A55" s="40" t="s">
        <v>43</v>
      </c>
      <c r="B55" s="40" t="s">
        <v>46</v>
      </c>
      <c r="C55" s="40" t="s">
        <v>393</v>
      </c>
      <c r="E55" s="47" t="s">
        <v>294</v>
      </c>
      <c r="F55" s="52">
        <v>4.5</v>
      </c>
      <c r="G55" s="52">
        <v>5</v>
      </c>
      <c r="H55" s="52">
        <v>5.2</v>
      </c>
      <c r="I55" s="23">
        <v>5.0999999999999996</v>
      </c>
      <c r="J55" s="52">
        <v>6.9</v>
      </c>
      <c r="K55" s="23">
        <v>7.3</v>
      </c>
      <c r="L55" s="23">
        <v>8.6</v>
      </c>
      <c r="M55" s="23">
        <v>8.5</v>
      </c>
      <c r="N55" s="23"/>
      <c r="O55" s="23">
        <v>8.5</v>
      </c>
      <c r="P55" s="23">
        <f>+P44/P43*100</f>
        <v>7.4613466334164604</v>
      </c>
      <c r="Q55" s="23">
        <v>0</v>
      </c>
      <c r="R55" s="23">
        <v>6.0378960777028823</v>
      </c>
      <c r="S55" s="23">
        <f>+S44/S43*100</f>
        <v>8.9817304613593372</v>
      </c>
      <c r="T55" s="23">
        <f>+T44/T43*100</f>
        <v>8.9682430730478586</v>
      </c>
      <c r="U55" s="23">
        <v>9.4</v>
      </c>
      <c r="V55" s="291">
        <v>11.818181818181818</v>
      </c>
    </row>
    <row r="56" spans="1:22" ht="13">
      <c r="A56" s="40" t="s">
        <v>42</v>
      </c>
      <c r="E56" s="35" t="s">
        <v>295</v>
      </c>
      <c r="F56" s="44"/>
      <c r="G56" s="44"/>
      <c r="H56" s="44"/>
      <c r="I56" s="18"/>
      <c r="J56" s="44"/>
      <c r="K56" s="18"/>
      <c r="L56" s="18"/>
      <c r="M56" s="18"/>
      <c r="N56" s="18"/>
      <c r="O56" s="18"/>
      <c r="P56" s="18"/>
      <c r="Q56" s="18"/>
      <c r="R56" s="18"/>
      <c r="S56" s="18"/>
      <c r="T56" s="18"/>
      <c r="U56" s="18"/>
      <c r="V56" s="287"/>
    </row>
    <row r="57" spans="1:22">
      <c r="A57" s="40" t="s">
        <v>43</v>
      </c>
      <c r="B57" s="40" t="s">
        <v>46</v>
      </c>
      <c r="C57" s="40" t="s">
        <v>393</v>
      </c>
      <c r="E57" s="43" t="s">
        <v>150</v>
      </c>
      <c r="F57" s="44">
        <v>99322</v>
      </c>
      <c r="G57" s="44">
        <v>92916</v>
      </c>
      <c r="H57" s="44">
        <v>87128</v>
      </c>
      <c r="I57" s="18">
        <v>87139</v>
      </c>
      <c r="J57" s="18">
        <v>81971</v>
      </c>
      <c r="K57" s="18">
        <v>77140</v>
      </c>
      <c r="L57" s="18">
        <v>72382</v>
      </c>
      <c r="M57" s="18">
        <v>69523</v>
      </c>
      <c r="N57" s="18">
        <v>57842</v>
      </c>
      <c r="O57" s="18">
        <v>55471</v>
      </c>
      <c r="P57" s="18">
        <v>56898</v>
      </c>
      <c r="Q57" s="18">
        <v>55177</v>
      </c>
      <c r="R57" s="18">
        <v>50633</v>
      </c>
      <c r="S57" s="18">
        <v>51544</v>
      </c>
      <c r="T57" s="18">
        <v>52916</v>
      </c>
      <c r="U57" s="18">
        <v>59478</v>
      </c>
      <c r="V57" s="287">
        <v>59478</v>
      </c>
    </row>
    <row r="58" spans="1:22">
      <c r="A58" s="40" t="s">
        <v>43</v>
      </c>
      <c r="B58" s="40" t="s">
        <v>46</v>
      </c>
      <c r="E58" s="43" t="s">
        <v>296</v>
      </c>
      <c r="F58" s="44">
        <v>18506</v>
      </c>
      <c r="G58" s="44">
        <v>17812</v>
      </c>
      <c r="H58" s="44">
        <v>17241</v>
      </c>
      <c r="I58" s="18">
        <v>20330</v>
      </c>
      <c r="J58" s="44">
        <v>19408</v>
      </c>
      <c r="K58" s="18">
        <v>17154</v>
      </c>
      <c r="L58" s="18">
        <v>17014</v>
      </c>
      <c r="M58" s="18">
        <v>17033</v>
      </c>
      <c r="N58" s="18">
        <v>13987</v>
      </c>
      <c r="O58" s="18">
        <v>12849</v>
      </c>
      <c r="P58" s="18">
        <v>12612</v>
      </c>
      <c r="Q58" s="18">
        <v>12662</v>
      </c>
      <c r="R58" s="18">
        <v>13162</v>
      </c>
      <c r="S58" s="18">
        <v>12678</v>
      </c>
      <c r="T58" s="171">
        <v>13137</v>
      </c>
      <c r="U58" s="188">
        <v>13785</v>
      </c>
      <c r="V58" s="261">
        <v>13785</v>
      </c>
    </row>
    <row r="59" spans="1:22">
      <c r="A59" s="40" t="s">
        <v>43</v>
      </c>
      <c r="B59" s="40" t="s">
        <v>46</v>
      </c>
      <c r="C59" s="40" t="s">
        <v>393</v>
      </c>
      <c r="E59" s="47" t="s">
        <v>297</v>
      </c>
      <c r="F59" s="48">
        <v>50500</v>
      </c>
      <c r="G59" s="48">
        <v>52600</v>
      </c>
      <c r="H59" s="48">
        <v>61400</v>
      </c>
      <c r="I59" s="21">
        <v>58600</v>
      </c>
      <c r="J59" s="48">
        <v>59300</v>
      </c>
      <c r="K59" s="21">
        <v>60400</v>
      </c>
      <c r="L59" s="21">
        <v>63800</v>
      </c>
      <c r="M59" s="21">
        <v>60900</v>
      </c>
      <c r="N59" s="21">
        <v>60900</v>
      </c>
      <c r="O59" s="21">
        <v>59500</v>
      </c>
      <c r="P59" s="21">
        <v>52700</v>
      </c>
      <c r="Q59" s="21">
        <v>52600</v>
      </c>
      <c r="R59" s="21">
        <v>52000</v>
      </c>
      <c r="S59" s="21">
        <v>57200</v>
      </c>
      <c r="T59" s="21">
        <v>58800</v>
      </c>
      <c r="U59" s="48">
        <v>51800</v>
      </c>
      <c r="V59" s="297">
        <v>51800</v>
      </c>
    </row>
    <row r="60" spans="1:22">
      <c r="A60" s="40" t="s">
        <v>43</v>
      </c>
      <c r="B60" s="40" t="s">
        <v>46</v>
      </c>
      <c r="C60" s="40" t="s">
        <v>393</v>
      </c>
      <c r="E60" s="51" t="s">
        <v>298</v>
      </c>
      <c r="F60" s="59"/>
      <c r="G60" s="59"/>
      <c r="H60" s="54">
        <v>359.1</v>
      </c>
      <c r="I60" s="25">
        <v>340.1</v>
      </c>
      <c r="J60" s="54">
        <v>327.10000000000002</v>
      </c>
      <c r="K60" s="25">
        <v>313.3</v>
      </c>
      <c r="L60" s="25">
        <v>298.3</v>
      </c>
      <c r="M60" s="25">
        <v>291.39999999999998</v>
      </c>
      <c r="N60" s="25">
        <v>291.39999999999998</v>
      </c>
      <c r="O60" s="25">
        <v>288.8</v>
      </c>
      <c r="P60" s="25">
        <v>281</v>
      </c>
      <c r="Q60" s="25">
        <v>283.10000000000002</v>
      </c>
      <c r="R60" s="25">
        <v>284</v>
      </c>
      <c r="S60" s="25">
        <v>284.60000000000002</v>
      </c>
      <c r="T60" s="25">
        <v>284.67</v>
      </c>
      <c r="U60" s="25">
        <v>285.89999999999998</v>
      </c>
      <c r="V60" s="293">
        <v>285.89999999999998</v>
      </c>
    </row>
    <row r="61" spans="1:22">
      <c r="A61" s="40" t="s">
        <v>43</v>
      </c>
      <c r="B61" s="40" t="s">
        <v>46</v>
      </c>
      <c r="C61" s="40" t="s">
        <v>393</v>
      </c>
      <c r="E61" s="47" t="s">
        <v>299</v>
      </c>
      <c r="F61" s="58"/>
      <c r="G61" s="58"/>
      <c r="H61" s="52">
        <v>341.1</v>
      </c>
      <c r="I61" s="23">
        <v>329.6</v>
      </c>
      <c r="J61" s="52">
        <v>318.3</v>
      </c>
      <c r="K61" s="23">
        <v>307.10000000000002</v>
      </c>
      <c r="L61" s="23">
        <v>291.2</v>
      </c>
      <c r="M61" s="23">
        <v>293.10000000000002</v>
      </c>
      <c r="N61" s="23">
        <v>293.10000000000002</v>
      </c>
      <c r="O61" s="23">
        <v>278.89999999999998</v>
      </c>
      <c r="P61" s="23">
        <v>281.60000000000002</v>
      </c>
      <c r="Q61" s="23">
        <v>283.60000000000002</v>
      </c>
      <c r="R61" s="23">
        <v>284.39999999999998</v>
      </c>
      <c r="S61" s="23">
        <v>284.7</v>
      </c>
      <c r="T61" s="23">
        <v>284.7</v>
      </c>
      <c r="U61" s="23">
        <v>286.10000000000002</v>
      </c>
      <c r="V61" s="291">
        <v>286.10000000000002</v>
      </c>
    </row>
    <row r="62" spans="1:22">
      <c r="A62" s="40" t="s">
        <v>45</v>
      </c>
      <c r="F62" s="44"/>
      <c r="G62" s="44"/>
      <c r="H62" s="44"/>
      <c r="I62" s="44"/>
      <c r="J62" s="44"/>
      <c r="K62" s="28"/>
      <c r="L62" s="17"/>
      <c r="M62" s="17"/>
      <c r="N62" s="17"/>
      <c r="O62" s="17"/>
      <c r="P62" s="17"/>
      <c r="Q62" s="17"/>
      <c r="R62" s="17"/>
      <c r="S62" s="17"/>
      <c r="T62" s="17"/>
      <c r="V62" s="248"/>
    </row>
    <row r="63" spans="1:22">
      <c r="A63" s="40" t="s">
        <v>85</v>
      </c>
      <c r="E63" s="40" t="s">
        <v>443</v>
      </c>
      <c r="F63" s="44"/>
      <c r="G63" s="44"/>
      <c r="H63" s="44"/>
      <c r="I63" s="44"/>
      <c r="J63" s="44"/>
      <c r="K63" s="28"/>
      <c r="L63" s="17"/>
      <c r="M63" s="17"/>
      <c r="N63" s="17"/>
      <c r="O63" s="17"/>
      <c r="P63" s="17"/>
      <c r="Q63" s="17"/>
      <c r="R63" s="17"/>
      <c r="S63" s="17"/>
    </row>
    <row r="64" spans="1:22">
      <c r="A64" s="40" t="s">
        <v>85</v>
      </c>
      <c r="E64" s="40" t="s">
        <v>370</v>
      </c>
      <c r="F64" s="44"/>
      <c r="G64" s="44"/>
      <c r="H64" s="44"/>
      <c r="I64" s="44"/>
      <c r="J64" s="44"/>
      <c r="K64" s="28"/>
      <c r="L64" s="17"/>
      <c r="M64" s="17"/>
      <c r="N64" s="17"/>
      <c r="O64" s="17"/>
      <c r="P64" s="17"/>
      <c r="Q64" s="17"/>
      <c r="R64" s="17"/>
      <c r="S64" s="17"/>
    </row>
    <row r="65" spans="1:19">
      <c r="A65" s="40" t="s">
        <v>85</v>
      </c>
      <c r="E65" s="40" t="s">
        <v>372</v>
      </c>
      <c r="F65" s="44"/>
      <c r="G65" s="44"/>
      <c r="H65" s="44"/>
      <c r="I65" s="44"/>
      <c r="J65" s="44"/>
      <c r="K65" s="28"/>
      <c r="L65" s="17"/>
      <c r="M65" s="17"/>
      <c r="N65" s="17"/>
      <c r="O65" s="17"/>
      <c r="P65" s="17"/>
      <c r="Q65" s="17"/>
      <c r="R65" s="17"/>
      <c r="S65" s="17"/>
    </row>
    <row r="66" spans="1:19">
      <c r="A66" s="40" t="s">
        <v>85</v>
      </c>
      <c r="E66" s="40" t="s">
        <v>371</v>
      </c>
      <c r="F66" s="44"/>
      <c r="G66" s="44"/>
      <c r="H66" s="44"/>
      <c r="I66" s="44"/>
      <c r="J66" s="44"/>
      <c r="K66" s="28"/>
      <c r="L66" s="17"/>
      <c r="M66" s="17"/>
      <c r="N66" s="17"/>
      <c r="O66" s="17"/>
      <c r="P66" s="17"/>
      <c r="Q66" s="17"/>
      <c r="R66" s="17"/>
      <c r="S66" s="17"/>
    </row>
    <row r="67" spans="1:19">
      <c r="A67" s="209" t="s">
        <v>85</v>
      </c>
      <c r="E67" s="209" t="s">
        <v>536</v>
      </c>
      <c r="F67" s="44"/>
      <c r="G67" s="44"/>
      <c r="H67" s="44"/>
      <c r="I67" s="44"/>
      <c r="J67" s="44"/>
      <c r="K67" s="28"/>
      <c r="L67" s="17"/>
      <c r="M67" s="17"/>
      <c r="N67" s="17"/>
      <c r="O67" s="17"/>
      <c r="P67" s="17"/>
      <c r="Q67" s="17"/>
      <c r="R67" s="17"/>
      <c r="S67" s="17"/>
    </row>
    <row r="68" spans="1:19">
      <c r="A68" s="40" t="s">
        <v>45</v>
      </c>
    </row>
    <row r="69" spans="1:19" ht="13">
      <c r="A69" s="34" t="s">
        <v>442</v>
      </c>
      <c r="B69" s="115"/>
      <c r="C69" s="122"/>
      <c r="D69" s="122"/>
      <c r="E69" s="202" t="s">
        <v>271</v>
      </c>
      <c r="F69" s="157"/>
      <c r="G69" s="157"/>
      <c r="H69" s="101"/>
      <c r="I69" s="101"/>
      <c r="J69" s="101"/>
      <c r="K69" s="101"/>
      <c r="L69" s="101"/>
      <c r="M69" s="101"/>
      <c r="N69" s="101"/>
      <c r="O69" s="101"/>
      <c r="P69" s="101"/>
      <c r="Q69" s="157"/>
      <c r="R69" s="198" t="s">
        <v>444</v>
      </c>
      <c r="S69" s="198" t="s">
        <v>445</v>
      </c>
    </row>
    <row r="70" spans="1:19" ht="13">
      <c r="A70" s="40" t="s">
        <v>43</v>
      </c>
      <c r="E70" s="35" t="s">
        <v>272</v>
      </c>
      <c r="F70" s="17"/>
      <c r="G70" s="17"/>
      <c r="H70" s="17"/>
      <c r="I70" s="17"/>
      <c r="J70" s="17"/>
      <c r="K70" s="17"/>
      <c r="L70" s="17"/>
      <c r="M70" s="17"/>
      <c r="N70" s="17"/>
      <c r="O70" s="17"/>
      <c r="P70" s="17"/>
      <c r="Q70" s="17"/>
    </row>
    <row r="71" spans="1:19">
      <c r="A71" s="40" t="s">
        <v>43</v>
      </c>
      <c r="E71" s="43" t="s">
        <v>273</v>
      </c>
      <c r="F71" s="18"/>
      <c r="G71" s="18"/>
      <c r="H71" s="18"/>
      <c r="I71" s="18"/>
      <c r="J71" s="18"/>
      <c r="K71" s="18"/>
      <c r="L71" s="18"/>
      <c r="M71" s="18"/>
      <c r="N71" s="18"/>
      <c r="O71" s="18"/>
      <c r="P71" s="18"/>
      <c r="Q71" s="18"/>
      <c r="R71" s="45">
        <v>-3.322064226807464</v>
      </c>
      <c r="S71" s="45">
        <v>-1.1401023581867675</v>
      </c>
    </row>
    <row r="72" spans="1:19">
      <c r="A72" s="40" t="s">
        <v>43</v>
      </c>
      <c r="E72" s="43" t="s">
        <v>274</v>
      </c>
      <c r="F72" s="19"/>
      <c r="G72" s="19"/>
      <c r="H72" s="19"/>
      <c r="I72" s="19"/>
      <c r="J72" s="19"/>
      <c r="K72" s="19"/>
      <c r="L72" s="19"/>
      <c r="M72" s="19"/>
      <c r="N72" s="19"/>
      <c r="O72" s="19"/>
      <c r="P72" s="19"/>
      <c r="Q72" s="19"/>
      <c r="R72" s="45"/>
      <c r="S72" s="45"/>
    </row>
    <row r="73" spans="1:19">
      <c r="A73" s="40" t="s">
        <v>43</v>
      </c>
      <c r="E73" s="43" t="s">
        <v>275</v>
      </c>
      <c r="F73" s="18"/>
      <c r="G73" s="18"/>
      <c r="H73" s="18"/>
      <c r="I73" s="18"/>
      <c r="J73" s="18"/>
      <c r="K73" s="18"/>
      <c r="L73" s="18"/>
      <c r="M73" s="18"/>
      <c r="N73" s="18"/>
      <c r="O73" s="18"/>
      <c r="P73" s="18"/>
      <c r="Q73" s="18"/>
      <c r="R73" s="45"/>
      <c r="S73" s="45"/>
    </row>
    <row r="74" spans="1:19">
      <c r="A74" s="40" t="s">
        <v>43</v>
      </c>
      <c r="E74" s="43" t="s">
        <v>16</v>
      </c>
      <c r="F74" s="20"/>
      <c r="G74" s="20"/>
      <c r="H74" s="20"/>
      <c r="I74" s="20"/>
      <c r="J74" s="20"/>
      <c r="K74" s="20"/>
      <c r="L74" s="20"/>
      <c r="M74" s="20"/>
      <c r="N74" s="20"/>
      <c r="O74" s="20"/>
      <c r="P74" s="20"/>
      <c r="Q74" s="20"/>
      <c r="R74" s="45"/>
      <c r="S74" s="45"/>
    </row>
    <row r="75" spans="1:19">
      <c r="A75" s="40" t="s">
        <v>43</v>
      </c>
      <c r="E75" s="43" t="s">
        <v>276</v>
      </c>
      <c r="F75" s="18"/>
      <c r="G75" s="18"/>
      <c r="H75" s="18"/>
      <c r="I75" s="18"/>
      <c r="J75" s="18"/>
      <c r="K75" s="18"/>
      <c r="L75" s="18"/>
      <c r="M75" s="18"/>
      <c r="N75" s="18"/>
      <c r="O75" s="18"/>
      <c r="P75" s="18"/>
      <c r="Q75" s="18"/>
      <c r="R75" s="45">
        <v>-30.209082617123439</v>
      </c>
      <c r="S75" s="45">
        <v>-16.285927712673644</v>
      </c>
    </row>
    <row r="76" spans="1:19">
      <c r="A76" s="40" t="s">
        <v>43</v>
      </c>
      <c r="E76" s="43" t="s">
        <v>277</v>
      </c>
      <c r="F76" s="18"/>
      <c r="G76" s="18"/>
      <c r="H76" s="18"/>
      <c r="I76" s="18"/>
      <c r="J76" s="18"/>
      <c r="K76" s="18"/>
      <c r="L76" s="18"/>
      <c r="M76" s="18"/>
      <c r="N76" s="18"/>
      <c r="O76" s="18"/>
      <c r="P76" s="18"/>
      <c r="Q76" s="18"/>
      <c r="R76" s="45">
        <v>-37.785930551238579</v>
      </c>
      <c r="S76" s="45">
        <v>-19.688870938446822</v>
      </c>
    </row>
    <row r="77" spans="1:19">
      <c r="A77" s="40" t="s">
        <v>43</v>
      </c>
      <c r="E77" s="51" t="s">
        <v>22</v>
      </c>
      <c r="F77" s="22"/>
      <c r="G77" s="22"/>
      <c r="H77" s="22"/>
      <c r="I77" s="22"/>
      <c r="J77" s="22"/>
      <c r="K77" s="22"/>
      <c r="L77" s="22"/>
      <c r="M77" s="22"/>
      <c r="N77" s="22"/>
      <c r="O77" s="22"/>
      <c r="P77" s="22"/>
      <c r="Q77" s="22"/>
      <c r="R77" s="56">
        <v>-40.179920206682176</v>
      </c>
      <c r="S77" s="56">
        <v>-21.220286831421319</v>
      </c>
    </row>
    <row r="78" spans="1:19">
      <c r="A78" s="40" t="s">
        <v>43</v>
      </c>
      <c r="E78" s="51" t="s">
        <v>417</v>
      </c>
      <c r="F78" s="22"/>
      <c r="G78" s="22"/>
      <c r="H78" s="22"/>
      <c r="I78" s="22"/>
      <c r="J78" s="22"/>
      <c r="K78" s="22"/>
      <c r="L78" s="22"/>
      <c r="M78" s="22"/>
      <c r="N78" s="22"/>
      <c r="O78" s="22"/>
      <c r="P78" s="22"/>
      <c r="Q78" s="22"/>
      <c r="R78" s="56"/>
      <c r="S78" s="56"/>
    </row>
    <row r="79" spans="1:19">
      <c r="A79" s="40" t="s">
        <v>43</v>
      </c>
      <c r="E79" s="51" t="s">
        <v>418</v>
      </c>
      <c r="F79" s="22"/>
      <c r="G79" s="22"/>
      <c r="H79" s="22"/>
      <c r="I79" s="22"/>
      <c r="J79" s="22"/>
      <c r="K79" s="22"/>
      <c r="L79" s="22"/>
      <c r="M79" s="22"/>
      <c r="N79" s="22"/>
      <c r="O79" s="22"/>
      <c r="P79" s="22"/>
      <c r="Q79" s="22"/>
      <c r="R79" s="56"/>
      <c r="S79" s="56"/>
    </row>
    <row r="80" spans="1:19">
      <c r="A80" s="42" t="s">
        <v>43</v>
      </c>
      <c r="B80" s="42"/>
      <c r="C80" s="42"/>
      <c r="D80" s="42"/>
      <c r="E80" s="47" t="s">
        <v>419</v>
      </c>
      <c r="F80" s="21"/>
      <c r="G80" s="21"/>
      <c r="H80" s="21"/>
      <c r="I80" s="21"/>
      <c r="J80" s="21"/>
      <c r="K80" s="21"/>
      <c r="L80" s="21"/>
      <c r="M80" s="21"/>
      <c r="N80" s="21"/>
      <c r="O80" s="21"/>
      <c r="P80" s="21"/>
      <c r="Q80" s="21"/>
      <c r="R80" s="49"/>
      <c r="S80" s="49"/>
    </row>
    <row r="81" spans="1:19" ht="13">
      <c r="A81" s="40" t="s">
        <v>42</v>
      </c>
      <c r="E81" s="35" t="s">
        <v>278</v>
      </c>
      <c r="F81" s="18"/>
      <c r="G81" s="18"/>
      <c r="H81" s="18"/>
      <c r="I81" s="18"/>
      <c r="J81" s="18"/>
      <c r="K81" s="18"/>
      <c r="L81" s="18"/>
      <c r="M81" s="18"/>
      <c r="N81" s="18"/>
      <c r="O81" s="18"/>
      <c r="P81" s="18"/>
      <c r="Q81" s="18"/>
      <c r="R81" s="45"/>
      <c r="S81" s="45"/>
    </row>
    <row r="82" spans="1:19">
      <c r="A82" s="40" t="s">
        <v>43</v>
      </c>
      <c r="E82" s="51" t="s">
        <v>146</v>
      </c>
      <c r="F82" s="18"/>
      <c r="G82" s="18"/>
      <c r="H82" s="18"/>
      <c r="I82" s="18"/>
      <c r="J82" s="18"/>
      <c r="K82" s="18"/>
      <c r="L82" s="18"/>
      <c r="M82" s="18"/>
      <c r="N82" s="18"/>
      <c r="O82" s="18"/>
      <c r="P82" s="18"/>
      <c r="Q82" s="18"/>
      <c r="R82" s="45">
        <v>-16.159841922168937</v>
      </c>
      <c r="S82" s="45">
        <v>-7.7393290095425282</v>
      </c>
    </row>
    <row r="83" spans="1:19">
      <c r="A83" s="40" t="s">
        <v>43</v>
      </c>
      <c r="E83" s="51" t="s">
        <v>279</v>
      </c>
      <c r="F83" s="18"/>
      <c r="G83" s="18"/>
      <c r="H83" s="18"/>
      <c r="I83" s="18"/>
      <c r="J83" s="18"/>
      <c r="K83" s="18"/>
      <c r="L83" s="18"/>
      <c r="M83" s="18"/>
      <c r="N83" s="18"/>
      <c r="O83" s="18"/>
      <c r="P83" s="18"/>
      <c r="Q83" s="18"/>
      <c r="R83" s="45">
        <v>-13.582470560017267</v>
      </c>
      <c r="S83" s="45">
        <v>-4.9976077097862444</v>
      </c>
    </row>
    <row r="84" spans="1:19">
      <c r="A84" s="40" t="s">
        <v>43</v>
      </c>
      <c r="E84" s="51" t="s">
        <v>280</v>
      </c>
      <c r="F84" s="18"/>
      <c r="G84" s="18"/>
      <c r="H84" s="18"/>
      <c r="I84" s="18"/>
      <c r="J84" s="18"/>
      <c r="K84" s="18"/>
      <c r="L84" s="18"/>
      <c r="M84" s="18"/>
      <c r="N84" s="18"/>
      <c r="O84" s="18"/>
      <c r="P84" s="18"/>
      <c r="Q84" s="18"/>
      <c r="R84" s="45"/>
      <c r="S84" s="45"/>
    </row>
    <row r="85" spans="1:19">
      <c r="A85" s="40" t="s">
        <v>43</v>
      </c>
      <c r="E85" s="51" t="s">
        <v>102</v>
      </c>
      <c r="F85" s="18"/>
      <c r="G85" s="18"/>
      <c r="H85" s="18"/>
      <c r="I85" s="18"/>
      <c r="J85" s="18"/>
      <c r="K85" s="18"/>
      <c r="L85" s="18"/>
      <c r="M85" s="18"/>
      <c r="N85" s="18"/>
      <c r="O85" s="18"/>
      <c r="P85" s="18"/>
      <c r="Q85" s="18"/>
      <c r="R85" s="45">
        <v>-4.6914319911550706</v>
      </c>
      <c r="S85" s="45">
        <v>0.52184338141116893</v>
      </c>
    </row>
    <row r="86" spans="1:19">
      <c r="A86" s="40" t="s">
        <v>43</v>
      </c>
      <c r="E86" s="51" t="s">
        <v>108</v>
      </c>
      <c r="F86" s="18"/>
      <c r="G86" s="18"/>
      <c r="H86" s="18"/>
      <c r="I86" s="18"/>
      <c r="J86" s="18"/>
      <c r="K86" s="18"/>
      <c r="L86" s="18"/>
      <c r="M86" s="18"/>
      <c r="N86" s="18"/>
      <c r="O86" s="18"/>
      <c r="P86" s="18"/>
      <c r="Q86" s="18"/>
      <c r="R86" s="45"/>
      <c r="S86" s="45"/>
    </row>
    <row r="87" spans="1:19">
      <c r="A87" s="40" t="s">
        <v>43</v>
      </c>
      <c r="E87" s="51" t="s">
        <v>281</v>
      </c>
      <c r="F87" s="18"/>
      <c r="G87" s="18"/>
      <c r="H87" s="18"/>
      <c r="I87" s="18"/>
      <c r="J87" s="18"/>
      <c r="K87" s="18"/>
      <c r="L87" s="18"/>
      <c r="M87" s="18"/>
      <c r="N87" s="18"/>
      <c r="O87" s="18"/>
      <c r="P87" s="18"/>
      <c r="Q87" s="18"/>
      <c r="R87" s="45">
        <v>-1.827030669315366</v>
      </c>
      <c r="S87" s="45">
        <v>-1.7192065053193484</v>
      </c>
    </row>
    <row r="88" spans="1:19">
      <c r="A88" s="40" t="s">
        <v>43</v>
      </c>
      <c r="E88" s="51" t="s">
        <v>109</v>
      </c>
      <c r="F88" s="18"/>
      <c r="G88" s="18"/>
      <c r="H88" s="18"/>
      <c r="I88" s="18"/>
      <c r="J88" s="18"/>
      <c r="K88" s="18"/>
      <c r="L88" s="18"/>
      <c r="M88" s="18"/>
      <c r="N88" s="18"/>
      <c r="O88" s="18"/>
      <c r="P88" s="18"/>
      <c r="Q88" s="18"/>
      <c r="R88" s="45"/>
      <c r="S88" s="45"/>
    </row>
    <row r="89" spans="1:19">
      <c r="A89" s="40" t="s">
        <v>43</v>
      </c>
      <c r="E89" s="51" t="s">
        <v>373</v>
      </c>
      <c r="F89" s="18"/>
      <c r="G89" s="18"/>
      <c r="H89" s="18"/>
      <c r="I89" s="18"/>
      <c r="J89" s="18"/>
      <c r="K89" s="18"/>
      <c r="L89" s="18"/>
      <c r="M89" s="18"/>
      <c r="N89" s="18"/>
      <c r="O89" s="18"/>
      <c r="P89" s="18"/>
      <c r="Q89" s="18"/>
      <c r="R89" s="45">
        <v>-15.591839437928822</v>
      </c>
      <c r="S89" s="45">
        <v>-3.8422386525645447</v>
      </c>
    </row>
    <row r="90" spans="1:19">
      <c r="A90" s="40" t="s">
        <v>43</v>
      </c>
      <c r="E90" s="51" t="s">
        <v>282</v>
      </c>
      <c r="F90" s="22"/>
      <c r="G90" s="22"/>
      <c r="H90" s="22"/>
      <c r="I90" s="22"/>
      <c r="J90" s="22"/>
      <c r="K90" s="22"/>
      <c r="L90" s="22"/>
      <c r="M90" s="22"/>
      <c r="N90" s="22"/>
      <c r="O90" s="22"/>
      <c r="P90" s="22"/>
      <c r="Q90" s="22"/>
      <c r="R90" s="45">
        <v>-19.734857821865937</v>
      </c>
      <c r="S90" s="45">
        <v>2.6367667486800084</v>
      </c>
    </row>
    <row r="91" spans="1:19">
      <c r="A91" s="42" t="s">
        <v>43</v>
      </c>
      <c r="B91" s="42"/>
      <c r="C91" s="42"/>
      <c r="D91" s="42"/>
      <c r="E91" s="47" t="s">
        <v>283</v>
      </c>
      <c r="F91" s="23"/>
      <c r="G91" s="23"/>
      <c r="H91" s="23"/>
      <c r="I91" s="23"/>
      <c r="J91" s="23"/>
      <c r="K91" s="23"/>
      <c r="L91" s="23"/>
      <c r="M91" s="23"/>
      <c r="N91" s="23"/>
      <c r="O91" s="23"/>
      <c r="P91" s="23"/>
      <c r="Q91" s="23"/>
      <c r="R91" s="49"/>
      <c r="S91" s="49"/>
    </row>
    <row r="92" spans="1:19" ht="15">
      <c r="A92" s="40" t="s">
        <v>42</v>
      </c>
      <c r="E92" s="39" t="s">
        <v>427</v>
      </c>
      <c r="F92" s="18"/>
      <c r="G92" s="18"/>
      <c r="H92" s="18"/>
      <c r="I92" s="18"/>
      <c r="J92" s="18"/>
      <c r="K92" s="18"/>
      <c r="L92" s="18"/>
      <c r="M92" s="18"/>
      <c r="N92" s="18"/>
      <c r="O92" s="18"/>
      <c r="P92" s="18"/>
      <c r="Q92" s="18"/>
      <c r="R92" s="45"/>
      <c r="S92" s="45"/>
    </row>
    <row r="93" spans="1:19">
      <c r="A93" s="40" t="s">
        <v>43</v>
      </c>
      <c r="E93" s="43" t="s">
        <v>145</v>
      </c>
      <c r="F93" s="24"/>
      <c r="G93" s="24"/>
      <c r="H93" s="24"/>
      <c r="I93" s="24"/>
      <c r="J93" s="24"/>
      <c r="K93" s="24"/>
      <c r="L93" s="24"/>
      <c r="M93" s="24"/>
      <c r="N93" s="24"/>
      <c r="O93" s="24"/>
      <c r="P93" s="24"/>
      <c r="Q93" s="24"/>
      <c r="R93" s="45"/>
      <c r="S93" s="45"/>
    </row>
    <row r="94" spans="1:19">
      <c r="A94" s="40" t="s">
        <v>43</v>
      </c>
      <c r="E94" s="51" t="s">
        <v>284</v>
      </c>
      <c r="F94" s="25"/>
      <c r="G94" s="25"/>
      <c r="H94" s="25"/>
      <c r="I94" s="25"/>
      <c r="J94" s="25"/>
      <c r="K94" s="25"/>
      <c r="L94" s="25"/>
      <c r="M94" s="25"/>
      <c r="N94" s="25"/>
      <c r="O94" s="25"/>
      <c r="P94" s="25"/>
      <c r="Q94" s="25"/>
      <c r="R94" s="56"/>
      <c r="S94" s="56"/>
    </row>
    <row r="95" spans="1:19" ht="13">
      <c r="A95" s="42" t="s">
        <v>43</v>
      </c>
      <c r="B95" s="42"/>
      <c r="C95" s="42"/>
      <c r="D95" s="42"/>
      <c r="E95" s="38" t="s">
        <v>285</v>
      </c>
      <c r="F95" s="23"/>
      <c r="G95" s="23"/>
      <c r="H95" s="23"/>
      <c r="I95" s="23"/>
      <c r="J95" s="23"/>
      <c r="K95" s="23"/>
      <c r="L95" s="23"/>
      <c r="M95" s="23"/>
      <c r="N95" s="23"/>
      <c r="O95" s="23"/>
      <c r="P95" s="23"/>
      <c r="Q95" s="23"/>
      <c r="R95" s="49"/>
      <c r="S95" s="49"/>
    </row>
    <row r="96" spans="1:19" ht="13">
      <c r="A96" s="40" t="s">
        <v>42</v>
      </c>
      <c r="E96" s="35" t="s">
        <v>286</v>
      </c>
      <c r="F96" s="18"/>
      <c r="G96" s="18"/>
      <c r="H96" s="18"/>
      <c r="I96" s="18"/>
      <c r="J96" s="18"/>
      <c r="K96" s="18"/>
      <c r="L96" s="18"/>
      <c r="M96" s="18"/>
      <c r="N96" s="18"/>
      <c r="O96" s="18"/>
      <c r="P96" s="18"/>
      <c r="Q96" s="18"/>
      <c r="R96" s="45"/>
      <c r="S96" s="45"/>
    </row>
    <row r="97" spans="1:19">
      <c r="A97" s="40" t="s">
        <v>43</v>
      </c>
      <c r="E97" s="43" t="s">
        <v>64</v>
      </c>
      <c r="F97" s="18"/>
      <c r="G97" s="18"/>
      <c r="H97" s="18"/>
      <c r="I97" s="18"/>
      <c r="J97" s="18"/>
      <c r="K97" s="18"/>
      <c r="L97" s="18"/>
      <c r="M97" s="18"/>
      <c r="N97" s="18"/>
      <c r="O97" s="18"/>
      <c r="P97" s="18"/>
      <c r="Q97" s="18"/>
      <c r="R97" s="45">
        <v>-0.98104907527656326</v>
      </c>
      <c r="S97" s="45">
        <v>-1.2663351269044498</v>
      </c>
    </row>
    <row r="98" spans="1:19">
      <c r="A98" s="40" t="s">
        <v>43</v>
      </c>
      <c r="E98" s="43" t="s">
        <v>287</v>
      </c>
      <c r="F98" s="18"/>
      <c r="G98" s="18"/>
      <c r="H98" s="18"/>
      <c r="I98" s="18"/>
      <c r="J98" s="18"/>
      <c r="K98" s="18"/>
      <c r="L98" s="18"/>
      <c r="M98" s="18"/>
      <c r="N98" s="18"/>
      <c r="O98" s="18"/>
      <c r="P98" s="18"/>
      <c r="Q98" s="18"/>
      <c r="R98" s="45">
        <v>-4.5433155471629183</v>
      </c>
      <c r="S98" s="45">
        <v>-6.2634542377354112</v>
      </c>
    </row>
    <row r="99" spans="1:19">
      <c r="A99" s="40" t="s">
        <v>43</v>
      </c>
      <c r="E99" s="43" t="s">
        <v>288</v>
      </c>
      <c r="F99" s="18"/>
      <c r="G99" s="18"/>
      <c r="H99" s="18"/>
      <c r="I99" s="18"/>
      <c r="J99" s="18"/>
      <c r="K99" s="18"/>
      <c r="L99" s="18"/>
      <c r="M99" s="18"/>
      <c r="N99" s="18"/>
      <c r="O99" s="18"/>
      <c r="P99" s="18"/>
      <c r="Q99" s="18"/>
      <c r="R99" s="45"/>
      <c r="S99" s="45"/>
    </row>
    <row r="100" spans="1:19">
      <c r="A100" s="40" t="s">
        <v>43</v>
      </c>
      <c r="E100" s="43" t="s">
        <v>57</v>
      </c>
      <c r="F100" s="18"/>
      <c r="G100" s="18"/>
      <c r="H100" s="18"/>
      <c r="I100" s="18"/>
      <c r="J100" s="18"/>
      <c r="K100" s="18"/>
      <c r="L100" s="18"/>
      <c r="M100" s="18"/>
      <c r="N100" s="18"/>
      <c r="O100" s="18"/>
      <c r="P100" s="18"/>
      <c r="Q100" s="18"/>
      <c r="R100" s="45">
        <v>-0.41722098663536933</v>
      </c>
      <c r="S100" s="45">
        <v>-0.52698524649347211</v>
      </c>
    </row>
    <row r="101" spans="1:19">
      <c r="A101" s="40" t="s">
        <v>43</v>
      </c>
      <c r="E101" s="43" t="s">
        <v>56</v>
      </c>
      <c r="F101" s="18"/>
      <c r="G101" s="18"/>
      <c r="H101" s="18"/>
      <c r="I101" s="18"/>
      <c r="J101" s="18"/>
      <c r="K101" s="18"/>
      <c r="L101" s="18"/>
      <c r="M101" s="18"/>
      <c r="N101" s="18"/>
      <c r="O101" s="18"/>
      <c r="P101" s="18"/>
      <c r="Q101" s="18"/>
      <c r="R101" s="45">
        <v>-3.2335816091623837</v>
      </c>
      <c r="S101" s="45">
        <v>-3.0730379443853706</v>
      </c>
    </row>
    <row r="102" spans="1:19">
      <c r="A102" s="40" t="s">
        <v>43</v>
      </c>
      <c r="E102" s="43" t="s">
        <v>78</v>
      </c>
      <c r="F102" s="18"/>
      <c r="G102" s="18"/>
      <c r="H102" s="18"/>
      <c r="I102" s="18"/>
      <c r="J102" s="18"/>
      <c r="K102" s="18"/>
      <c r="L102" s="18"/>
      <c r="M102" s="18"/>
      <c r="N102" s="18"/>
      <c r="O102" s="18"/>
      <c r="P102" s="18"/>
      <c r="Q102" s="18"/>
      <c r="R102" s="45">
        <v>1.0854214920249738</v>
      </c>
      <c r="S102" s="45">
        <v>4.1160843325303009</v>
      </c>
    </row>
    <row r="103" spans="1:19">
      <c r="A103" s="40" t="s">
        <v>43</v>
      </c>
      <c r="E103" s="43" t="s">
        <v>167</v>
      </c>
      <c r="F103" s="18"/>
      <c r="G103" s="18"/>
      <c r="H103" s="18"/>
      <c r="I103" s="18"/>
      <c r="J103" s="18"/>
      <c r="K103" s="18"/>
      <c r="L103" s="18"/>
      <c r="M103" s="18"/>
      <c r="N103" s="18"/>
      <c r="O103" s="18"/>
      <c r="P103" s="18"/>
      <c r="Q103" s="18"/>
      <c r="R103" s="45">
        <v>-9.8132251312582408</v>
      </c>
      <c r="S103" s="45">
        <v>-3.9353724668100165</v>
      </c>
    </row>
    <row r="104" spans="1:19">
      <c r="A104" s="40" t="s">
        <v>43</v>
      </c>
      <c r="E104" s="51" t="s">
        <v>166</v>
      </c>
      <c r="F104" s="22"/>
      <c r="G104" s="22"/>
      <c r="H104" s="22"/>
      <c r="I104" s="22"/>
      <c r="J104" s="22"/>
      <c r="K104" s="22"/>
      <c r="L104" s="22"/>
      <c r="M104" s="22"/>
      <c r="N104" s="22"/>
      <c r="O104" s="22"/>
      <c r="P104" s="22"/>
      <c r="Q104" s="22"/>
      <c r="R104" s="56">
        <v>2.211786971978702</v>
      </c>
      <c r="S104" s="56">
        <v>-7.1718454526385589</v>
      </c>
    </row>
    <row r="105" spans="1:19">
      <c r="A105" s="42" t="s">
        <v>43</v>
      </c>
      <c r="B105" s="42"/>
      <c r="C105" s="42"/>
      <c r="D105" s="42"/>
      <c r="E105" s="47" t="s">
        <v>303</v>
      </c>
      <c r="F105" s="21"/>
      <c r="G105" s="21"/>
      <c r="H105" s="21"/>
      <c r="I105" s="21"/>
      <c r="J105" s="21"/>
      <c r="K105" s="21"/>
      <c r="L105" s="21"/>
      <c r="M105" s="21"/>
      <c r="N105" s="21"/>
      <c r="O105" s="21"/>
      <c r="P105" s="21"/>
      <c r="Q105" s="21"/>
      <c r="R105" s="49"/>
      <c r="S105" s="49"/>
    </row>
    <row r="106" spans="1:19" ht="15">
      <c r="A106" s="40" t="s">
        <v>42</v>
      </c>
      <c r="E106" s="39" t="s">
        <v>302</v>
      </c>
      <c r="F106" s="18"/>
      <c r="G106" s="18"/>
      <c r="H106" s="18"/>
      <c r="I106" s="18"/>
      <c r="J106" s="18"/>
      <c r="K106" s="18"/>
      <c r="L106" s="18"/>
      <c r="M106" s="18"/>
      <c r="N106" s="18"/>
      <c r="O106" s="18"/>
      <c r="P106" s="18"/>
      <c r="Q106" s="18"/>
      <c r="R106" s="45"/>
      <c r="S106" s="45"/>
    </row>
    <row r="107" spans="1:19">
      <c r="A107" s="40" t="s">
        <v>43</v>
      </c>
      <c r="E107" s="51" t="s">
        <v>300</v>
      </c>
      <c r="F107" s="26"/>
      <c r="G107" s="26"/>
      <c r="H107" s="26"/>
      <c r="I107" s="26"/>
      <c r="J107" s="26"/>
      <c r="K107" s="26"/>
      <c r="L107" s="26"/>
      <c r="M107" s="26"/>
      <c r="N107" s="26"/>
      <c r="O107" s="26"/>
      <c r="P107" s="26"/>
      <c r="Q107" s="26"/>
      <c r="R107" s="45">
        <v>-38.954412957123509</v>
      </c>
      <c r="S107" s="45">
        <v>-19.162821300528201</v>
      </c>
    </row>
    <row r="108" spans="1:19">
      <c r="A108" s="40" t="s">
        <v>43</v>
      </c>
      <c r="E108" s="51" t="s">
        <v>420</v>
      </c>
      <c r="F108" s="26"/>
      <c r="G108" s="26"/>
      <c r="H108" s="26"/>
      <c r="I108" s="26"/>
      <c r="J108" s="26"/>
      <c r="K108" s="26"/>
      <c r="L108" s="26"/>
      <c r="M108" s="26"/>
      <c r="N108" s="26"/>
      <c r="O108" s="26"/>
      <c r="P108" s="26"/>
      <c r="Q108" s="26"/>
      <c r="R108" s="45"/>
      <c r="S108" s="45"/>
    </row>
    <row r="109" spans="1:19">
      <c r="A109" s="40" t="s">
        <v>43</v>
      </c>
      <c r="E109" s="51" t="s">
        <v>167</v>
      </c>
      <c r="F109" s="18"/>
      <c r="G109" s="18"/>
      <c r="H109" s="18"/>
      <c r="I109" s="18"/>
      <c r="J109" s="18"/>
      <c r="K109" s="18"/>
      <c r="L109" s="18"/>
      <c r="M109" s="18"/>
      <c r="N109" s="18"/>
      <c r="O109" s="18"/>
      <c r="P109" s="18"/>
      <c r="Q109" s="18"/>
      <c r="R109" s="45">
        <v>-8.2787335813949916</v>
      </c>
      <c r="S109" s="45">
        <v>-1.4704403924375109</v>
      </c>
    </row>
    <row r="110" spans="1:19">
      <c r="A110" s="40" t="s">
        <v>43</v>
      </c>
      <c r="E110" s="51" t="s">
        <v>115</v>
      </c>
      <c r="F110" s="26"/>
      <c r="G110" s="26"/>
      <c r="H110" s="26"/>
      <c r="I110" s="26"/>
      <c r="J110" s="26"/>
      <c r="K110" s="26"/>
      <c r="L110" s="26"/>
      <c r="M110" s="26"/>
      <c r="N110" s="26"/>
      <c r="O110" s="26"/>
      <c r="P110" s="26"/>
      <c r="Q110" s="26"/>
      <c r="R110" s="45"/>
      <c r="S110" s="45"/>
    </row>
    <row r="111" spans="1:19">
      <c r="A111" s="40" t="s">
        <v>43</v>
      </c>
      <c r="E111" s="47" t="s">
        <v>289</v>
      </c>
      <c r="F111" s="27"/>
      <c r="G111" s="27"/>
      <c r="H111" s="27"/>
      <c r="I111" s="27"/>
      <c r="J111" s="27"/>
      <c r="K111" s="27"/>
      <c r="L111" s="27"/>
      <c r="M111" s="27"/>
      <c r="N111" s="27"/>
      <c r="O111" s="27"/>
      <c r="P111" s="27"/>
      <c r="Q111" s="27"/>
      <c r="R111" s="49">
        <v>-15.829707456953079</v>
      </c>
      <c r="S111" s="49">
        <v>-7.1059909491682056</v>
      </c>
    </row>
    <row r="112" spans="1:19" ht="13">
      <c r="A112" s="40" t="s">
        <v>42</v>
      </c>
      <c r="E112" s="35" t="s">
        <v>160</v>
      </c>
      <c r="F112" s="18"/>
      <c r="G112" s="18"/>
      <c r="H112" s="18"/>
      <c r="I112" s="18"/>
      <c r="J112" s="18"/>
      <c r="K112" s="18"/>
      <c r="L112" s="18"/>
      <c r="M112" s="18"/>
      <c r="N112" s="18"/>
      <c r="O112" s="18"/>
      <c r="P112" s="18"/>
      <c r="Q112" s="18"/>
      <c r="R112" s="45"/>
      <c r="S112" s="45"/>
    </row>
    <row r="113" spans="1:19">
      <c r="A113" s="40" t="s">
        <v>43</v>
      </c>
      <c r="E113" s="43" t="s">
        <v>290</v>
      </c>
      <c r="F113" s="18"/>
      <c r="G113" s="18"/>
      <c r="H113" s="18"/>
      <c r="I113" s="18"/>
      <c r="J113" s="18"/>
      <c r="K113" s="18"/>
      <c r="L113" s="18"/>
      <c r="M113" s="18"/>
      <c r="N113" s="18"/>
      <c r="O113" s="18"/>
      <c r="P113" s="18"/>
      <c r="Q113" s="18"/>
      <c r="R113" s="45"/>
      <c r="S113" s="45"/>
    </row>
    <row r="114" spans="1:19">
      <c r="A114" s="40" t="s">
        <v>43</v>
      </c>
      <c r="E114" s="43" t="s">
        <v>291</v>
      </c>
      <c r="F114" s="24"/>
      <c r="G114" s="24"/>
      <c r="H114" s="24"/>
      <c r="I114" s="24"/>
      <c r="J114" s="24"/>
      <c r="K114" s="24"/>
      <c r="L114" s="24"/>
      <c r="M114" s="24"/>
      <c r="N114" s="24"/>
      <c r="O114" s="24"/>
      <c r="P114" s="24"/>
      <c r="Q114" s="24"/>
      <c r="R114" s="45"/>
      <c r="S114" s="45"/>
    </row>
    <row r="115" spans="1:19">
      <c r="A115" s="40" t="s">
        <v>43</v>
      </c>
      <c r="E115" s="43" t="s">
        <v>421</v>
      </c>
      <c r="F115" s="24"/>
      <c r="G115" s="24"/>
      <c r="H115" s="24"/>
      <c r="I115" s="24"/>
      <c r="J115" s="24"/>
      <c r="K115" s="24"/>
      <c r="L115" s="24"/>
      <c r="M115" s="24"/>
      <c r="N115" s="24"/>
      <c r="O115" s="24"/>
      <c r="P115" s="24"/>
      <c r="Q115" s="24"/>
      <c r="R115" s="45"/>
      <c r="S115" s="45"/>
    </row>
    <row r="116" spans="1:19">
      <c r="A116" s="40" t="s">
        <v>43</v>
      </c>
      <c r="E116" s="43" t="s">
        <v>292</v>
      </c>
      <c r="F116" s="24"/>
      <c r="G116" s="24"/>
      <c r="H116" s="24"/>
      <c r="I116" s="24"/>
      <c r="J116" s="24"/>
      <c r="K116" s="24"/>
      <c r="L116" s="24"/>
      <c r="M116" s="24"/>
      <c r="N116" s="24"/>
      <c r="O116" s="24"/>
      <c r="P116" s="24"/>
      <c r="Q116" s="24"/>
      <c r="R116" s="45"/>
      <c r="S116" s="45"/>
    </row>
    <row r="117" spans="1:19">
      <c r="A117" s="40" t="s">
        <v>43</v>
      </c>
      <c r="E117" s="43" t="s">
        <v>422</v>
      </c>
      <c r="F117" s="24"/>
      <c r="G117" s="24"/>
      <c r="H117" s="24"/>
      <c r="I117" s="24"/>
      <c r="J117" s="24"/>
      <c r="K117" s="24"/>
      <c r="L117" s="24"/>
      <c r="M117" s="24"/>
      <c r="N117" s="24"/>
      <c r="O117" s="24"/>
      <c r="P117" s="24"/>
      <c r="Q117" s="24"/>
      <c r="R117" s="45"/>
      <c r="S117" s="45"/>
    </row>
    <row r="118" spans="1:19">
      <c r="A118" s="40" t="s">
        <v>43</v>
      </c>
      <c r="E118" s="43" t="s">
        <v>374</v>
      </c>
      <c r="F118" s="24"/>
      <c r="G118" s="24"/>
      <c r="H118" s="24"/>
      <c r="I118" s="24"/>
      <c r="J118" s="24"/>
      <c r="K118" s="24"/>
      <c r="L118" s="24"/>
      <c r="M118" s="24"/>
      <c r="N118" s="24"/>
      <c r="O118" s="24"/>
      <c r="P118" s="24"/>
      <c r="Q118" s="24"/>
      <c r="R118" s="45"/>
      <c r="S118" s="45"/>
    </row>
    <row r="119" spans="1:19">
      <c r="A119" s="40" t="s">
        <v>43</v>
      </c>
      <c r="E119" s="43" t="s">
        <v>375</v>
      </c>
      <c r="F119" s="24"/>
      <c r="G119" s="24"/>
      <c r="H119" s="24"/>
      <c r="I119" s="24"/>
      <c r="J119" s="24"/>
      <c r="K119" s="24"/>
      <c r="L119" s="24"/>
      <c r="M119" s="24"/>
      <c r="N119" s="24"/>
      <c r="O119" s="24"/>
      <c r="P119" s="24"/>
      <c r="Q119" s="24"/>
      <c r="R119" s="45"/>
      <c r="S119" s="45"/>
    </row>
    <row r="120" spans="1:19">
      <c r="A120" s="40" t="s">
        <v>43</v>
      </c>
      <c r="E120" s="43" t="s">
        <v>376</v>
      </c>
      <c r="F120" s="24"/>
      <c r="G120" s="24"/>
      <c r="H120" s="24"/>
      <c r="I120" s="24"/>
      <c r="J120" s="24"/>
      <c r="K120" s="24"/>
      <c r="L120" s="24"/>
      <c r="M120" s="24"/>
      <c r="N120" s="24"/>
      <c r="O120" s="24"/>
      <c r="P120" s="24"/>
      <c r="Q120" s="24"/>
      <c r="R120" s="45"/>
      <c r="S120" s="45"/>
    </row>
    <row r="121" spans="1:19">
      <c r="A121" s="40" t="s">
        <v>43</v>
      </c>
      <c r="E121" s="43" t="s">
        <v>149</v>
      </c>
      <c r="F121" s="26"/>
      <c r="G121" s="26"/>
      <c r="H121" s="26"/>
      <c r="I121" s="26"/>
      <c r="J121" s="26"/>
      <c r="K121" s="26"/>
      <c r="L121" s="26"/>
      <c r="M121" s="26"/>
      <c r="N121" s="26"/>
      <c r="O121" s="26"/>
      <c r="P121" s="26"/>
      <c r="Q121" s="26"/>
      <c r="R121" s="45"/>
      <c r="S121" s="45"/>
    </row>
    <row r="122" spans="1:19">
      <c r="A122" s="40" t="s">
        <v>43</v>
      </c>
      <c r="E122" s="43" t="s">
        <v>293</v>
      </c>
      <c r="F122" s="26"/>
      <c r="G122" s="26"/>
      <c r="H122" s="26"/>
      <c r="I122" s="26"/>
      <c r="J122" s="26"/>
      <c r="K122" s="26"/>
      <c r="L122" s="26"/>
      <c r="M122" s="26"/>
      <c r="N122" s="26"/>
      <c r="O122" s="26"/>
      <c r="P122" s="26"/>
      <c r="Q122" s="26"/>
      <c r="R122" s="45"/>
      <c r="S122" s="45"/>
    </row>
    <row r="123" spans="1:19">
      <c r="A123" s="40" t="s">
        <v>43</v>
      </c>
      <c r="E123" s="47" t="s">
        <v>294</v>
      </c>
      <c r="F123" s="23"/>
      <c r="G123" s="23"/>
      <c r="H123" s="23"/>
      <c r="I123" s="23"/>
      <c r="J123" s="23"/>
      <c r="K123" s="23"/>
      <c r="L123" s="23"/>
      <c r="M123" s="23"/>
      <c r="N123" s="23"/>
      <c r="O123" s="23"/>
      <c r="P123" s="23"/>
      <c r="Q123" s="23"/>
      <c r="R123" s="49"/>
      <c r="S123" s="49"/>
    </row>
    <row r="124" spans="1:19" ht="13">
      <c r="A124" s="40" t="s">
        <v>42</v>
      </c>
      <c r="E124" s="35" t="s">
        <v>295</v>
      </c>
      <c r="F124" s="18"/>
      <c r="G124" s="18"/>
      <c r="H124" s="18"/>
      <c r="I124" s="18"/>
      <c r="J124" s="18"/>
      <c r="K124" s="18"/>
      <c r="L124" s="18"/>
      <c r="M124" s="18"/>
      <c r="N124" s="18"/>
      <c r="O124" s="18"/>
      <c r="P124" s="18"/>
      <c r="Q124" s="18"/>
      <c r="R124" s="45"/>
      <c r="S124" s="45"/>
    </row>
    <row r="125" spans="1:19">
      <c r="A125" s="40" t="s">
        <v>43</v>
      </c>
      <c r="E125" s="43" t="s">
        <v>150</v>
      </c>
      <c r="F125" s="18"/>
      <c r="G125" s="18"/>
      <c r="H125" s="18"/>
      <c r="I125" s="18"/>
      <c r="J125" s="18"/>
      <c r="K125" s="18"/>
      <c r="L125" s="18"/>
      <c r="M125" s="18"/>
      <c r="N125" s="18"/>
      <c r="O125" s="18"/>
      <c r="P125" s="18"/>
      <c r="Q125" s="18"/>
      <c r="R125" s="45">
        <v>-6.4818967323069465</v>
      </c>
      <c r="S125" s="45">
        <v>-5.7087782999071575</v>
      </c>
    </row>
    <row r="126" spans="1:19">
      <c r="A126" s="40" t="s">
        <v>43</v>
      </c>
      <c r="E126" s="43" t="s">
        <v>296</v>
      </c>
      <c r="F126" s="18"/>
      <c r="G126" s="18"/>
      <c r="H126" s="18"/>
      <c r="I126" s="18"/>
      <c r="J126" s="18"/>
      <c r="K126" s="18"/>
      <c r="L126" s="18"/>
      <c r="M126" s="18"/>
      <c r="N126" s="18"/>
      <c r="O126" s="18"/>
      <c r="P126" s="18"/>
      <c r="Q126" s="18"/>
      <c r="R126" s="45">
        <v>-5.8918186555293346</v>
      </c>
      <c r="S126" s="45">
        <v>-3.7237923075968959</v>
      </c>
    </row>
    <row r="127" spans="1:19">
      <c r="A127" s="40" t="s">
        <v>43</v>
      </c>
      <c r="E127" s="47" t="s">
        <v>297</v>
      </c>
      <c r="F127" s="21"/>
      <c r="G127" s="21"/>
      <c r="H127" s="21"/>
      <c r="I127" s="21"/>
      <c r="J127" s="21"/>
      <c r="K127" s="21"/>
      <c r="L127" s="21"/>
      <c r="M127" s="21"/>
      <c r="N127" s="21"/>
      <c r="O127" s="21"/>
      <c r="P127" s="21"/>
      <c r="Q127" s="21"/>
      <c r="R127" s="49"/>
      <c r="S127" s="49"/>
    </row>
    <row r="128" spans="1:19">
      <c r="A128" s="40" t="s">
        <v>43</v>
      </c>
      <c r="E128" s="51" t="s">
        <v>298</v>
      </c>
      <c r="F128" s="25"/>
      <c r="G128" s="25"/>
      <c r="H128" s="25"/>
      <c r="I128" s="25"/>
      <c r="J128" s="25"/>
      <c r="K128" s="25"/>
      <c r="L128" s="25"/>
      <c r="M128" s="25"/>
      <c r="N128" s="25"/>
      <c r="O128" s="25"/>
      <c r="P128" s="25"/>
      <c r="Q128" s="25"/>
      <c r="R128" s="45"/>
      <c r="S128" s="45"/>
    </row>
    <row r="129" spans="1:19">
      <c r="A129" s="40" t="s">
        <v>43</v>
      </c>
      <c r="E129" s="47" t="s">
        <v>299</v>
      </c>
      <c r="F129" s="23"/>
      <c r="G129" s="23"/>
      <c r="H129" s="23"/>
      <c r="I129" s="23"/>
      <c r="J129" s="23"/>
      <c r="K129" s="23"/>
      <c r="L129" s="23"/>
      <c r="M129" s="23"/>
      <c r="N129" s="23"/>
      <c r="O129" s="23"/>
      <c r="P129" s="23"/>
      <c r="Q129" s="23"/>
      <c r="R129" s="49"/>
      <c r="S129" s="49"/>
    </row>
    <row r="130" spans="1:19">
      <c r="A130" s="40" t="s">
        <v>45</v>
      </c>
      <c r="F130" s="17"/>
      <c r="G130" s="17"/>
      <c r="H130" s="17"/>
      <c r="I130" s="17"/>
      <c r="J130" s="17"/>
      <c r="K130" s="17"/>
      <c r="L130" s="17"/>
      <c r="M130" s="17"/>
      <c r="N130" s="17"/>
      <c r="O130" s="17"/>
      <c r="P130" s="17"/>
      <c r="Q130" s="17"/>
      <c r="R130" s="45"/>
      <c r="S130" s="45"/>
    </row>
    <row r="131" spans="1:19">
      <c r="A131" s="40" t="s">
        <v>85</v>
      </c>
      <c r="E131" s="40" t="s">
        <v>533</v>
      </c>
      <c r="F131" s="17"/>
      <c r="G131" s="17"/>
      <c r="H131" s="17"/>
      <c r="I131" s="17"/>
      <c r="J131" s="17"/>
      <c r="K131" s="17"/>
      <c r="L131" s="17"/>
      <c r="M131" s="17"/>
      <c r="N131" s="17"/>
      <c r="O131" s="17"/>
      <c r="P131" s="17"/>
      <c r="Q131" s="17"/>
      <c r="R131" s="45"/>
      <c r="S131" s="45"/>
    </row>
    <row r="132" spans="1:19">
      <c r="A132" s="40" t="s">
        <v>85</v>
      </c>
      <c r="E132" s="40" t="s">
        <v>370</v>
      </c>
      <c r="F132" s="17"/>
      <c r="G132" s="17"/>
      <c r="H132" s="17"/>
      <c r="I132" s="17"/>
      <c r="J132" s="17"/>
      <c r="K132" s="17"/>
      <c r="L132" s="17"/>
      <c r="M132" s="17"/>
      <c r="N132" s="17"/>
      <c r="O132" s="17"/>
      <c r="P132" s="17"/>
      <c r="Q132" s="17"/>
      <c r="R132" s="45"/>
      <c r="S132" s="45"/>
    </row>
    <row r="133" spans="1:19">
      <c r="A133" s="40" t="s">
        <v>85</v>
      </c>
      <c r="E133" s="40" t="s">
        <v>372</v>
      </c>
      <c r="F133" s="17"/>
      <c r="G133" s="17"/>
      <c r="H133" s="17"/>
      <c r="I133" s="17"/>
      <c r="J133" s="17"/>
      <c r="K133" s="17"/>
      <c r="L133" s="17"/>
      <c r="M133" s="17"/>
      <c r="N133" s="17"/>
      <c r="O133" s="17"/>
      <c r="P133" s="17"/>
      <c r="Q133" s="17"/>
      <c r="R133" s="45"/>
      <c r="S133" s="45"/>
    </row>
    <row r="134" spans="1:19">
      <c r="A134" s="40" t="s">
        <v>85</v>
      </c>
      <c r="E134" s="40" t="s">
        <v>371</v>
      </c>
      <c r="F134" s="17"/>
      <c r="G134" s="17"/>
      <c r="H134" s="17"/>
      <c r="I134" s="17"/>
      <c r="J134" s="17"/>
      <c r="K134" s="17"/>
      <c r="L134" s="17"/>
      <c r="M134" s="17"/>
      <c r="N134" s="17"/>
      <c r="O134" s="17"/>
      <c r="P134" s="17"/>
      <c r="Q134" s="17"/>
      <c r="R134" s="17"/>
      <c r="S134" s="17"/>
    </row>
  </sheetData>
  <phoneticPr fontId="0" type="noConversion"/>
  <pageMargins left="0.75" right="0.75" top="1" bottom="1" header="0.5" footer="0.5"/>
  <pageSetup paperSize="8" scale="86" orientation="landscape"/>
  <headerFooter alignWithMargins="0">
    <oddHeader>&amp;L&amp;D/&amp;F</oddHeader>
  </headerFooter>
  <rowBreaks count="1" manualBreakCount="1">
    <brk id="40" min="4" max="21" man="1"/>
  </rowBreaks>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T10"/>
  <sheetViews>
    <sheetView showZeros="0" view="pageBreakPreview" topLeftCell="E1" zoomScaleSheetLayoutView="100" workbookViewId="0">
      <selection activeCell="D1" sqref="D1:D1048576"/>
    </sheetView>
  </sheetViews>
  <sheetFormatPr baseColWidth="10" defaultColWidth="8.83203125" defaultRowHeight="12" x14ac:dyDescent="0"/>
  <cols>
    <col min="1" max="1" width="11.1640625" style="64" bestFit="1" customWidth="1"/>
    <col min="2" max="2" width="12.1640625" style="81" customWidth="1"/>
    <col min="3" max="3" width="11.1640625" style="81" customWidth="1"/>
    <col min="4" max="4" width="38" style="81" hidden="1" customWidth="1"/>
    <col min="5" max="5" width="30.83203125" style="81" customWidth="1"/>
    <col min="6" max="6" width="19.6640625" style="80" customWidth="1"/>
    <col min="7" max="7" width="9" style="80" customWidth="1"/>
    <col min="8" max="8" width="9.6640625" style="80" customWidth="1"/>
    <col min="9" max="16384" width="8.83203125" style="80"/>
  </cols>
  <sheetData>
    <row r="1" spans="1:20" ht="17">
      <c r="A1" s="114">
        <f>'Income_statement-Q'!A1</f>
        <v>41306</v>
      </c>
      <c r="B1" s="115" t="s">
        <v>175</v>
      </c>
      <c r="C1" s="116"/>
      <c r="D1" s="117" t="str">
        <f>Company</f>
        <v>AB Electrolux</v>
      </c>
      <c r="E1" s="117" t="str">
        <f>Company</f>
        <v>AB Electrolux</v>
      </c>
    </row>
    <row r="2" spans="1:20">
      <c r="A2" s="118"/>
      <c r="B2" s="115" t="s">
        <v>177</v>
      </c>
      <c r="C2" s="116"/>
      <c r="D2" s="119">
        <f>A1</f>
        <v>41306</v>
      </c>
      <c r="E2" s="120">
        <f>A1</f>
        <v>41306</v>
      </c>
    </row>
    <row r="3" spans="1:20">
      <c r="A3" s="118"/>
      <c r="B3" s="115" t="s">
        <v>178</v>
      </c>
      <c r="C3" s="116" t="s">
        <v>179</v>
      </c>
      <c r="D3" s="121" t="s">
        <v>180</v>
      </c>
      <c r="E3" s="121" t="s">
        <v>181</v>
      </c>
      <c r="G3" s="84"/>
      <c r="H3" s="84"/>
      <c r="I3" s="84"/>
      <c r="J3" s="84"/>
      <c r="L3" s="85"/>
    </row>
    <row r="4" spans="1:20">
      <c r="A4" s="86" t="s">
        <v>41</v>
      </c>
      <c r="B4" s="115" t="s">
        <v>182</v>
      </c>
      <c r="D4" s="66" t="s">
        <v>465</v>
      </c>
      <c r="E4" s="66" t="s">
        <v>465</v>
      </c>
      <c r="F4" s="83"/>
      <c r="G4" s="84"/>
      <c r="H4" s="84"/>
      <c r="I4" s="84"/>
      <c r="J4" s="84"/>
    </row>
    <row r="5" spans="1:20" ht="13">
      <c r="A5" s="80"/>
      <c r="B5" s="115" t="s">
        <v>184</v>
      </c>
      <c r="C5" s="116" t="s">
        <v>339</v>
      </c>
      <c r="D5" s="82"/>
      <c r="E5" s="66"/>
      <c r="F5" s="83"/>
      <c r="G5" s="84"/>
      <c r="H5" s="84"/>
      <c r="I5" s="84"/>
      <c r="J5" s="84"/>
    </row>
    <row r="6" spans="1:20">
      <c r="A6" s="64" t="s">
        <v>42</v>
      </c>
      <c r="B6" s="137" t="s">
        <v>183</v>
      </c>
      <c r="C6" s="122" t="s">
        <v>339</v>
      </c>
      <c r="D6" s="182"/>
      <c r="E6" s="203"/>
      <c r="F6" s="157">
        <v>1998</v>
      </c>
      <c r="G6" s="157">
        <v>1999</v>
      </c>
      <c r="H6" s="157">
        <v>2000</v>
      </c>
      <c r="I6" s="157">
        <v>2001</v>
      </c>
      <c r="J6" s="157">
        <v>2002</v>
      </c>
      <c r="K6" s="157">
        <v>2003</v>
      </c>
      <c r="L6" s="157">
        <v>2004</v>
      </c>
      <c r="M6" s="157">
        <v>2005</v>
      </c>
      <c r="N6" s="157">
        <v>2006</v>
      </c>
      <c r="O6" s="157">
        <v>2007</v>
      </c>
      <c r="P6" s="157">
        <v>2008</v>
      </c>
      <c r="Q6" s="157">
        <v>2009</v>
      </c>
      <c r="R6" s="157">
        <v>2010</v>
      </c>
      <c r="S6" s="157">
        <v>2011</v>
      </c>
      <c r="T6" s="157">
        <v>2012</v>
      </c>
    </row>
    <row r="7" spans="1:20">
      <c r="A7" s="64" t="s">
        <v>43</v>
      </c>
      <c r="B7" s="64" t="s">
        <v>46</v>
      </c>
      <c r="E7" s="80" t="s">
        <v>115</v>
      </c>
      <c r="F7" s="107">
        <v>915</v>
      </c>
      <c r="G7" s="107">
        <v>1099</v>
      </c>
      <c r="H7" s="107">
        <v>1282</v>
      </c>
      <c r="I7" s="107">
        <v>1365</v>
      </c>
      <c r="J7" s="107">
        <v>1483</v>
      </c>
      <c r="K7" s="107">
        <v>1894</v>
      </c>
      <c r="L7" s="22">
        <v>1993</v>
      </c>
      <c r="M7" s="22">
        <v>2038</v>
      </c>
      <c r="N7" s="22">
        <v>2222</v>
      </c>
      <c r="O7" s="22">
        <v>1126</v>
      </c>
      <c r="P7" s="22">
        <v>1204</v>
      </c>
      <c r="Q7" s="22">
        <v>0</v>
      </c>
      <c r="R7" s="22">
        <v>1138</v>
      </c>
      <c r="S7" s="22">
        <v>1850</v>
      </c>
      <c r="T7" s="22">
        <v>1860</v>
      </c>
    </row>
    <row r="8" spans="1:20">
      <c r="A8" s="64" t="s">
        <v>43</v>
      </c>
      <c r="B8" s="64" t="s">
        <v>46</v>
      </c>
      <c r="E8" s="80" t="s">
        <v>362</v>
      </c>
      <c r="F8" s="107"/>
      <c r="G8" s="107"/>
      <c r="H8" s="107">
        <v>3193</v>
      </c>
      <c r="I8" s="107">
        <v>1752</v>
      </c>
      <c r="J8" s="107">
        <v>1703</v>
      </c>
      <c r="K8" s="107">
        <v>1688</v>
      </c>
      <c r="L8" s="22">
        <v>114</v>
      </c>
      <c r="M8" s="22"/>
      <c r="N8" s="22">
        <v>2194</v>
      </c>
      <c r="O8" s="22"/>
      <c r="P8" s="22"/>
      <c r="Q8" s="22"/>
    </row>
    <row r="9" spans="1:20">
      <c r="A9" s="64" t="s">
        <v>43</v>
      </c>
      <c r="B9" s="64" t="s">
        <v>46</v>
      </c>
      <c r="C9" s="87"/>
      <c r="D9" s="87"/>
      <c r="E9" s="80" t="s">
        <v>322</v>
      </c>
      <c r="F9" s="107"/>
      <c r="G9" s="107"/>
      <c r="H9" s="107"/>
      <c r="I9" s="107"/>
      <c r="J9" s="107"/>
      <c r="K9" s="107"/>
      <c r="L9" s="22">
        <v>3036</v>
      </c>
      <c r="M9" s="22"/>
      <c r="N9" s="22"/>
      <c r="O9" s="22">
        <v>5579</v>
      </c>
      <c r="P9" s="22"/>
      <c r="Q9" s="22"/>
    </row>
    <row r="10" spans="1:20">
      <c r="A10" s="64" t="s">
        <v>28</v>
      </c>
      <c r="B10" s="81" t="s">
        <v>341</v>
      </c>
      <c r="E10" s="66" t="s">
        <v>321</v>
      </c>
      <c r="F10" s="72">
        <f t="shared" ref="F10:R10" si="0">SUM(F7:F9)</f>
        <v>915</v>
      </c>
      <c r="G10" s="72">
        <f t="shared" si="0"/>
        <v>1099</v>
      </c>
      <c r="H10" s="72">
        <f t="shared" si="0"/>
        <v>4475</v>
      </c>
      <c r="I10" s="72">
        <f t="shared" si="0"/>
        <v>3117</v>
      </c>
      <c r="J10" s="72">
        <f t="shared" si="0"/>
        <v>3186</v>
      </c>
      <c r="K10" s="72">
        <f t="shared" si="0"/>
        <v>3582</v>
      </c>
      <c r="L10" s="72">
        <f t="shared" si="0"/>
        <v>5143</v>
      </c>
      <c r="M10" s="72">
        <f t="shared" si="0"/>
        <v>2038</v>
      </c>
      <c r="N10" s="72">
        <f t="shared" si="0"/>
        <v>4416</v>
      </c>
      <c r="O10" s="72">
        <f t="shared" si="0"/>
        <v>6705</v>
      </c>
      <c r="P10" s="72">
        <f t="shared" si="0"/>
        <v>1204</v>
      </c>
      <c r="Q10" s="72">
        <f t="shared" si="0"/>
        <v>0</v>
      </c>
      <c r="R10" s="72">
        <f t="shared" si="0"/>
        <v>1138</v>
      </c>
      <c r="S10" s="72">
        <f>SUM(S7:S9)</f>
        <v>1850</v>
      </c>
      <c r="T10" s="72">
        <f>SUM(T7:T9)</f>
        <v>1860</v>
      </c>
    </row>
  </sheetData>
  <phoneticPr fontId="0" type="noConversion"/>
  <pageMargins left="0.75" right="0.75" top="1" bottom="1" header="0.5" footer="0.5"/>
  <pageSetup paperSize="9" scale="62"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S12"/>
  <sheetViews>
    <sheetView view="pageBreakPreview" topLeftCell="E1" zoomScaleSheetLayoutView="100" workbookViewId="0">
      <selection activeCell="Y10" sqref="Y10"/>
    </sheetView>
  </sheetViews>
  <sheetFormatPr baseColWidth="10" defaultColWidth="8.83203125" defaultRowHeight="12" x14ac:dyDescent="0"/>
  <cols>
    <col min="1" max="1" width="33.5" style="64" customWidth="1"/>
    <col min="2" max="2" width="12.1640625" style="64" customWidth="1"/>
    <col min="3" max="3" width="11.1640625" style="64" customWidth="1"/>
    <col min="4" max="4" width="27.5" style="64" customWidth="1"/>
    <col min="5" max="5" width="54.5" style="64" customWidth="1"/>
    <col min="6" max="8" width="11.83203125" style="113" customWidth="1"/>
    <col min="9" max="11" width="11.83203125" style="64" customWidth="1"/>
    <col min="12" max="13" width="11.83203125" style="29" customWidth="1"/>
    <col min="14" max="16" width="8.83203125" style="29"/>
    <col min="17" max="18" width="9.1640625" style="29" customWidth="1"/>
    <col min="19" max="16384" width="8.83203125" style="29"/>
  </cols>
  <sheetData>
    <row r="1" spans="1:19" ht="17">
      <c r="A1" s="114">
        <f>'Income_statement-Q'!A1</f>
        <v>41306</v>
      </c>
      <c r="B1" s="115" t="s">
        <v>175</v>
      </c>
      <c r="C1" s="116"/>
      <c r="D1" s="117" t="str">
        <f>Content!B1</f>
        <v>AB Electrolux</v>
      </c>
      <c r="E1" s="117" t="str">
        <f>Content!C1</f>
        <v>AB Electrolux</v>
      </c>
      <c r="F1" s="29"/>
    </row>
    <row r="2" spans="1:19">
      <c r="A2" s="118"/>
      <c r="B2" s="115" t="s">
        <v>177</v>
      </c>
      <c r="C2" s="116"/>
      <c r="D2" s="119">
        <f>A1</f>
        <v>41306</v>
      </c>
      <c r="E2" s="120">
        <f>A1</f>
        <v>41306</v>
      </c>
      <c r="F2" s="29"/>
    </row>
    <row r="3" spans="1:19" ht="24.75" customHeight="1">
      <c r="A3" s="118"/>
      <c r="B3" s="115" t="s">
        <v>178</v>
      </c>
      <c r="C3" s="116" t="s">
        <v>179</v>
      </c>
      <c r="D3" s="121" t="s">
        <v>180</v>
      </c>
      <c r="E3" s="121" t="s">
        <v>181</v>
      </c>
      <c r="F3" s="29"/>
      <c r="G3" s="131"/>
      <c r="H3" s="131"/>
      <c r="J3" s="128"/>
    </row>
    <row r="4" spans="1:19" ht="13">
      <c r="A4" s="67" t="s">
        <v>41</v>
      </c>
      <c r="B4" s="115" t="s">
        <v>182</v>
      </c>
      <c r="C4" s="61"/>
      <c r="D4" s="132" t="s">
        <v>303</v>
      </c>
      <c r="E4" s="131" t="s">
        <v>479</v>
      </c>
      <c r="F4" s="131"/>
      <c r="G4" s="64"/>
      <c r="H4" s="64"/>
      <c r="J4" s="29"/>
      <c r="K4" s="29"/>
    </row>
    <row r="5" spans="1:19" ht="13">
      <c r="A5" s="67"/>
      <c r="B5" s="115" t="s">
        <v>184</v>
      </c>
      <c r="C5" s="61" t="s">
        <v>339</v>
      </c>
      <c r="D5" s="129"/>
      <c r="E5" s="113"/>
      <c r="F5" s="131"/>
      <c r="G5" s="64"/>
      <c r="H5" s="64"/>
      <c r="J5" s="29"/>
      <c r="K5" s="29"/>
    </row>
    <row r="6" spans="1:19">
      <c r="A6" s="67" t="s">
        <v>42</v>
      </c>
      <c r="B6" s="115" t="s">
        <v>183</v>
      </c>
      <c r="C6" s="116" t="s">
        <v>339</v>
      </c>
      <c r="D6" s="132"/>
      <c r="E6" s="131"/>
      <c r="F6" s="130" t="s">
        <v>471</v>
      </c>
      <c r="G6" s="130" t="s">
        <v>472</v>
      </c>
      <c r="H6" s="130" t="s">
        <v>473</v>
      </c>
      <c r="I6" s="130" t="s">
        <v>474</v>
      </c>
      <c r="J6" s="130" t="s">
        <v>475</v>
      </c>
      <c r="K6" s="130" t="s">
        <v>476</v>
      </c>
      <c r="L6" s="130" t="s">
        <v>477</v>
      </c>
      <c r="M6" s="130" t="s">
        <v>478</v>
      </c>
      <c r="N6" s="130" t="s">
        <v>490</v>
      </c>
      <c r="O6" s="130" t="s">
        <v>532</v>
      </c>
      <c r="P6" s="130" t="s">
        <v>578</v>
      </c>
      <c r="Q6" s="130" t="s">
        <v>602</v>
      </c>
      <c r="R6" s="269" t="s">
        <v>616</v>
      </c>
      <c r="S6" s="269" t="s">
        <v>613</v>
      </c>
    </row>
    <row r="7" spans="1:19" ht="13">
      <c r="A7" s="29" t="s">
        <v>43</v>
      </c>
      <c r="B7" s="64" t="s">
        <v>46</v>
      </c>
      <c r="C7" s="61"/>
      <c r="D7" s="129"/>
      <c r="E7" s="113" t="s">
        <v>428</v>
      </c>
      <c r="F7" s="22">
        <v>23183</v>
      </c>
      <c r="G7" s="22">
        <v>15698</v>
      </c>
      <c r="H7" s="22">
        <v>12501</v>
      </c>
      <c r="I7" s="22">
        <v>9843</v>
      </c>
      <c r="J7" s="22">
        <v>8914</v>
      </c>
      <c r="K7" s="22">
        <v>7495</v>
      </c>
      <c r="L7" s="22">
        <v>11163</v>
      </c>
      <c r="M7" s="22">
        <v>13946</v>
      </c>
      <c r="N7" s="22">
        <v>14022</v>
      </c>
      <c r="O7" s="22">
        <v>12096</v>
      </c>
      <c r="P7" s="22">
        <v>14206</v>
      </c>
      <c r="Q7" s="22">
        <v>13088</v>
      </c>
      <c r="R7" s="270">
        <v>14206</v>
      </c>
      <c r="S7" s="270">
        <v>13088</v>
      </c>
    </row>
    <row r="8" spans="1:19" ht="13">
      <c r="A8" s="29" t="s">
        <v>43</v>
      </c>
      <c r="B8" s="64" t="s">
        <v>46</v>
      </c>
      <c r="C8" s="61"/>
      <c r="D8" s="129"/>
      <c r="E8" s="113" t="s">
        <v>164</v>
      </c>
      <c r="F8" s="22">
        <v>12374</v>
      </c>
      <c r="G8" s="22">
        <v>14300</v>
      </c>
      <c r="H8" s="22">
        <v>12602</v>
      </c>
      <c r="I8" s="22">
        <v>8702</v>
      </c>
      <c r="J8" s="22">
        <v>5940</v>
      </c>
      <c r="K8" s="22">
        <v>7799</v>
      </c>
      <c r="L8" s="22">
        <v>6460</v>
      </c>
      <c r="M8" s="22">
        <v>9390</v>
      </c>
      <c r="N8" s="22">
        <v>13357</v>
      </c>
      <c r="O8" s="22">
        <v>12805</v>
      </c>
      <c r="P8" s="22">
        <v>7839</v>
      </c>
      <c r="Q8" s="22">
        <v>7403</v>
      </c>
      <c r="R8" s="270">
        <v>7839</v>
      </c>
      <c r="S8" s="270">
        <v>7403</v>
      </c>
    </row>
    <row r="9" spans="1:19" ht="13">
      <c r="A9" s="29" t="s">
        <v>43</v>
      </c>
      <c r="B9" s="64" t="s">
        <v>46</v>
      </c>
      <c r="C9" s="61"/>
      <c r="D9" s="129"/>
      <c r="E9" s="253" t="s">
        <v>624</v>
      </c>
      <c r="F9" s="22">
        <f>+F7-F8</f>
        <v>10809</v>
      </c>
      <c r="G9" s="22">
        <f t="shared" ref="G9:S9" si="0">+G7-G8</f>
        <v>1398</v>
      </c>
      <c r="H9" s="22">
        <f t="shared" si="0"/>
        <v>-101</v>
      </c>
      <c r="I9" s="22">
        <f t="shared" si="0"/>
        <v>1141</v>
      </c>
      <c r="J9" s="22">
        <f t="shared" si="0"/>
        <v>2974</v>
      </c>
      <c r="K9" s="22">
        <f t="shared" si="0"/>
        <v>-304</v>
      </c>
      <c r="L9" s="22">
        <f t="shared" si="0"/>
        <v>4703</v>
      </c>
      <c r="M9" s="22">
        <f t="shared" si="0"/>
        <v>4556</v>
      </c>
      <c r="N9" s="22">
        <f t="shared" si="0"/>
        <v>665</v>
      </c>
      <c r="O9" s="22">
        <f t="shared" si="0"/>
        <v>-709</v>
      </c>
      <c r="P9" s="22">
        <f t="shared" si="0"/>
        <v>6367</v>
      </c>
      <c r="Q9" s="22">
        <f t="shared" si="0"/>
        <v>5685</v>
      </c>
      <c r="R9" s="270">
        <f t="shared" si="0"/>
        <v>6367</v>
      </c>
      <c r="S9" s="270">
        <f t="shared" si="0"/>
        <v>5685</v>
      </c>
    </row>
    <row r="10" spans="1:19" ht="13">
      <c r="A10" s="29" t="s">
        <v>43</v>
      </c>
      <c r="B10" s="64" t="s">
        <v>46</v>
      </c>
      <c r="C10" s="61"/>
      <c r="D10" s="129"/>
      <c r="E10" s="253" t="s">
        <v>618</v>
      </c>
      <c r="F10" s="22"/>
      <c r="G10" s="22"/>
      <c r="H10" s="22"/>
      <c r="I10" s="22"/>
      <c r="J10" s="22"/>
      <c r="K10" s="22"/>
      <c r="L10" s="22"/>
      <c r="M10" s="22"/>
      <c r="N10" s="22"/>
      <c r="O10" s="22"/>
      <c r="P10" s="22"/>
      <c r="Q10" s="22"/>
      <c r="R10" s="270">
        <v>3621</v>
      </c>
      <c r="S10" s="270">
        <v>4479</v>
      </c>
    </row>
    <row r="11" spans="1:19">
      <c r="A11" s="29" t="s">
        <v>43</v>
      </c>
      <c r="B11" s="64" t="s">
        <v>341</v>
      </c>
      <c r="D11" s="129"/>
      <c r="E11" s="253" t="s">
        <v>623</v>
      </c>
      <c r="F11" s="22">
        <v>10809</v>
      </c>
      <c r="G11" s="22">
        <v>1398</v>
      </c>
      <c r="H11" s="22">
        <v>-101</v>
      </c>
      <c r="I11" s="22">
        <v>1141</v>
      </c>
      <c r="J11" s="22">
        <v>2974</v>
      </c>
      <c r="K11" s="22">
        <v>-304</v>
      </c>
      <c r="L11" s="22">
        <v>4703</v>
      </c>
      <c r="M11" s="22">
        <v>4556</v>
      </c>
      <c r="N11" s="22">
        <v>665</v>
      </c>
      <c r="O11" s="22">
        <v>-709</v>
      </c>
      <c r="P11" s="22">
        <v>6367</v>
      </c>
      <c r="Q11" s="22">
        <v>5685</v>
      </c>
      <c r="R11" s="270">
        <f>+R7+R10-R8</f>
        <v>9988</v>
      </c>
      <c r="S11" s="270">
        <f>+S7+S10-S8</f>
        <v>10164</v>
      </c>
    </row>
    <row r="12" spans="1:19">
      <c r="A12" s="29" t="s">
        <v>43</v>
      </c>
      <c r="B12" s="64" t="s">
        <v>46</v>
      </c>
      <c r="C12" s="64" t="s">
        <v>393</v>
      </c>
      <c r="E12" s="113" t="s">
        <v>149</v>
      </c>
      <c r="F12" s="143">
        <v>0.37</v>
      </c>
      <c r="G12" s="143">
        <v>0.05</v>
      </c>
      <c r="H12" s="143">
        <v>0</v>
      </c>
      <c r="I12" s="143">
        <v>0.05</v>
      </c>
      <c r="J12" s="143">
        <v>0.11</v>
      </c>
      <c r="K12" s="143">
        <v>-2.3040776110353191E-2</v>
      </c>
      <c r="L12" s="64">
        <v>0.28999999999999998</v>
      </c>
      <c r="M12" s="143">
        <v>0.28000000000000003</v>
      </c>
      <c r="N12" s="143">
        <v>0.04</v>
      </c>
      <c r="O12" s="143">
        <v>-0.03</v>
      </c>
      <c r="P12" s="143">
        <v>0.31</v>
      </c>
      <c r="Q12" s="143">
        <v>0.28999999999999998</v>
      </c>
      <c r="R12" s="271">
        <v>0.56999999999999995</v>
      </c>
      <c r="S12" s="271">
        <v>0.65</v>
      </c>
    </row>
  </sheetData>
  <phoneticPr fontId="0" type="noConversion"/>
  <pageMargins left="0.75" right="0.75" top="1" bottom="1" header="0.5" footer="0.5"/>
  <pageSetup paperSize="9" scale="45"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N98"/>
  <sheetViews>
    <sheetView view="pageBreakPreview" zoomScaleSheetLayoutView="100" workbookViewId="0">
      <pane xSplit="5" ySplit="6" topLeftCell="L7" activePane="bottomRight" state="frozen"/>
      <selection activeCell="D49" sqref="D49"/>
      <selection pane="topRight" activeCell="D49" sqref="D49"/>
      <selection pane="bottomLeft" activeCell="D49" sqref="D49"/>
      <selection pane="bottomRight" activeCell="U25" sqref="U25"/>
    </sheetView>
  </sheetViews>
  <sheetFormatPr baseColWidth="10" defaultColWidth="8.83203125" defaultRowHeight="12" x14ac:dyDescent="0"/>
  <cols>
    <col min="1" max="1" width="10" style="40" hidden="1" customWidth="1"/>
    <col min="2" max="2" width="12.1640625" style="40" hidden="1" customWidth="1"/>
    <col min="3" max="3" width="11.1640625" style="40" hidden="1" customWidth="1"/>
    <col min="4" max="4" width="27.5" style="40" hidden="1" customWidth="1"/>
    <col min="5" max="5" width="30.83203125" style="40" customWidth="1"/>
    <col min="6" max="10" width="11" style="40" customWidth="1"/>
    <col min="11" max="16384" width="8.83203125" style="40"/>
  </cols>
  <sheetData>
    <row r="1" spans="1:14" ht="17">
      <c r="A1" s="114">
        <f>'Income_statement-Q'!A1</f>
        <v>41306</v>
      </c>
      <c r="B1" s="115" t="s">
        <v>175</v>
      </c>
      <c r="C1" s="116"/>
      <c r="D1" s="117" t="str">
        <f>Company</f>
        <v>AB Electrolux</v>
      </c>
      <c r="E1" s="117" t="str">
        <f>Company</f>
        <v>AB Electrolux</v>
      </c>
    </row>
    <row r="2" spans="1:14">
      <c r="A2" s="118"/>
      <c r="B2" s="115" t="s">
        <v>177</v>
      </c>
      <c r="C2" s="116"/>
      <c r="D2" s="119">
        <f>A1</f>
        <v>41306</v>
      </c>
      <c r="E2" s="120">
        <f>A1</f>
        <v>41306</v>
      </c>
    </row>
    <row r="3" spans="1:14">
      <c r="A3" s="118"/>
      <c r="B3" s="115" t="s">
        <v>178</v>
      </c>
      <c r="C3" s="116" t="s">
        <v>179</v>
      </c>
      <c r="D3" s="121" t="s">
        <v>180</v>
      </c>
      <c r="E3" s="121" t="s">
        <v>181</v>
      </c>
    </row>
    <row r="4" spans="1:14">
      <c r="A4" s="40" t="s">
        <v>41</v>
      </c>
      <c r="B4" s="115" t="s">
        <v>182</v>
      </c>
      <c r="D4" s="34" t="s">
        <v>312</v>
      </c>
      <c r="E4" s="34" t="s">
        <v>312</v>
      </c>
    </row>
    <row r="5" spans="1:14">
      <c r="B5" s="115" t="s">
        <v>184</v>
      </c>
      <c r="E5" s="34"/>
    </row>
    <row r="6" spans="1:14">
      <c r="A6" s="40" t="s">
        <v>42</v>
      </c>
      <c r="B6" s="115" t="s">
        <v>183</v>
      </c>
      <c r="C6" s="122"/>
      <c r="D6" s="116"/>
      <c r="F6" s="123">
        <v>2004</v>
      </c>
      <c r="G6" s="123">
        <v>2005</v>
      </c>
      <c r="H6" s="123">
        <v>2006</v>
      </c>
      <c r="I6" s="123">
        <v>2007</v>
      </c>
      <c r="J6" s="123">
        <v>2008</v>
      </c>
      <c r="K6" s="123">
        <v>2009</v>
      </c>
      <c r="L6" s="123">
        <v>2010</v>
      </c>
      <c r="M6" s="123">
        <v>2011</v>
      </c>
      <c r="N6" s="238">
        <v>2012</v>
      </c>
    </row>
    <row r="7" spans="1:14">
      <c r="A7" s="40" t="s">
        <v>442</v>
      </c>
      <c r="E7" s="34" t="s">
        <v>313</v>
      </c>
    </row>
    <row r="8" spans="1:14" s="17" customFormat="1">
      <c r="A8" s="17" t="s">
        <v>43</v>
      </c>
      <c r="E8" s="140" t="s">
        <v>309</v>
      </c>
      <c r="F8" s="13" t="s">
        <v>319</v>
      </c>
      <c r="G8" s="13" t="s">
        <v>319</v>
      </c>
      <c r="H8" s="13" t="s">
        <v>319</v>
      </c>
      <c r="I8" s="13" t="s">
        <v>319</v>
      </c>
      <c r="J8" s="13" t="s">
        <v>315</v>
      </c>
      <c r="K8" s="13" t="s">
        <v>315</v>
      </c>
      <c r="L8" s="13" t="s">
        <v>319</v>
      </c>
      <c r="M8" s="13" t="s">
        <v>319</v>
      </c>
      <c r="N8" s="13" t="s">
        <v>319</v>
      </c>
    </row>
    <row r="9" spans="1:14" s="17" customFormat="1">
      <c r="A9" s="17" t="s">
        <v>43</v>
      </c>
      <c r="E9" s="140" t="s">
        <v>310</v>
      </c>
      <c r="F9" s="13" t="s">
        <v>316</v>
      </c>
      <c r="G9" s="13" t="s">
        <v>316</v>
      </c>
      <c r="H9" s="13" t="s">
        <v>316</v>
      </c>
      <c r="I9" s="13" t="s">
        <v>316</v>
      </c>
      <c r="J9" s="13" t="s">
        <v>316</v>
      </c>
      <c r="K9" s="13" t="s">
        <v>316</v>
      </c>
      <c r="L9" s="13" t="s">
        <v>316</v>
      </c>
      <c r="M9" s="13" t="s">
        <v>316</v>
      </c>
      <c r="N9" s="13" t="s">
        <v>316</v>
      </c>
    </row>
    <row r="10" spans="1:14" s="17" customFormat="1">
      <c r="A10" s="17" t="s">
        <v>43</v>
      </c>
      <c r="E10" s="140" t="s">
        <v>311</v>
      </c>
      <c r="F10" s="13" t="s">
        <v>317</v>
      </c>
      <c r="G10" s="13" t="s">
        <v>317</v>
      </c>
      <c r="H10" s="13" t="s">
        <v>317</v>
      </c>
      <c r="I10" s="13" t="s">
        <v>317</v>
      </c>
      <c r="J10" s="13" t="s">
        <v>317</v>
      </c>
      <c r="K10" s="13" t="s">
        <v>317</v>
      </c>
      <c r="L10" s="13" t="s">
        <v>317</v>
      </c>
      <c r="M10" s="13" t="s">
        <v>317</v>
      </c>
      <c r="N10" s="13" t="s">
        <v>317</v>
      </c>
    </row>
    <row r="11" spans="1:14" s="17" customFormat="1">
      <c r="A11" s="17" t="s">
        <v>43</v>
      </c>
      <c r="E11" s="140" t="s">
        <v>314</v>
      </c>
      <c r="F11" s="13" t="s">
        <v>455</v>
      </c>
      <c r="G11" s="13" t="s">
        <v>455</v>
      </c>
      <c r="H11" s="13" t="s">
        <v>455</v>
      </c>
      <c r="I11" s="13" t="s">
        <v>455</v>
      </c>
      <c r="J11" s="13" t="s">
        <v>455</v>
      </c>
      <c r="K11" s="13" t="s">
        <v>318</v>
      </c>
      <c r="L11" s="13" t="s">
        <v>455</v>
      </c>
      <c r="M11" s="13" t="s">
        <v>455</v>
      </c>
      <c r="N11" s="13" t="s">
        <v>455</v>
      </c>
    </row>
    <row r="12" spans="1:14">
      <c r="E12" s="90"/>
      <c r="F12" s="1"/>
      <c r="G12" s="1"/>
      <c r="H12" s="1"/>
      <c r="I12" s="1"/>
      <c r="J12" s="1"/>
    </row>
    <row r="13" spans="1:14">
      <c r="E13" s="55"/>
      <c r="F13" s="9"/>
      <c r="G13" s="9"/>
      <c r="H13" s="9"/>
      <c r="I13" s="9"/>
      <c r="J13" s="9"/>
    </row>
    <row r="14" spans="1:14">
      <c r="E14" s="55"/>
      <c r="F14" s="11"/>
      <c r="G14" s="11"/>
      <c r="H14" s="11"/>
      <c r="I14" s="11"/>
      <c r="J14" s="11"/>
    </row>
    <row r="15" spans="1:14">
      <c r="E15" s="55"/>
      <c r="F15" s="11"/>
      <c r="G15" s="11"/>
      <c r="H15" s="11"/>
      <c r="I15" s="11"/>
      <c r="J15" s="11"/>
    </row>
    <row r="16" spans="1:14">
      <c r="E16" s="55"/>
      <c r="F16" s="12"/>
      <c r="G16" s="12"/>
      <c r="H16" s="12"/>
      <c r="I16" s="12"/>
      <c r="J16" s="12"/>
    </row>
    <row r="17" spans="5:10">
      <c r="E17" s="55"/>
      <c r="F17" s="12"/>
      <c r="G17" s="12"/>
      <c r="H17" s="12"/>
      <c r="I17" s="12"/>
      <c r="J17" s="12"/>
    </row>
    <row r="18" spans="5:10">
      <c r="E18" s="55"/>
      <c r="F18" s="12"/>
      <c r="G18" s="12"/>
      <c r="H18" s="12"/>
      <c r="I18" s="12"/>
      <c r="J18" s="12"/>
    </row>
    <row r="20" spans="5:10">
      <c r="E20" s="34"/>
      <c r="F20" s="125"/>
      <c r="G20" s="125"/>
      <c r="H20" s="125"/>
      <c r="I20" s="125"/>
      <c r="J20" s="125"/>
    </row>
    <row r="22" spans="5:10">
      <c r="E22" s="88"/>
      <c r="F22" s="1"/>
      <c r="G22" s="1"/>
      <c r="H22" s="1"/>
      <c r="I22" s="1"/>
      <c r="J22" s="1"/>
    </row>
    <row r="23" spans="5:10">
      <c r="E23" s="112"/>
      <c r="F23" s="9"/>
      <c r="G23" s="9"/>
      <c r="H23" s="9"/>
      <c r="I23" s="9"/>
      <c r="J23" s="9"/>
    </row>
    <row r="24" spans="5:10">
      <c r="E24" s="88"/>
      <c r="F24" s="1"/>
      <c r="G24" s="1"/>
      <c r="H24" s="1"/>
      <c r="I24" s="1"/>
      <c r="J24" s="1"/>
    </row>
    <row r="25" spans="5:10">
      <c r="E25" s="112"/>
      <c r="F25" s="9"/>
      <c r="G25" s="9"/>
      <c r="H25" s="9"/>
      <c r="I25" s="9"/>
      <c r="J25" s="9"/>
    </row>
    <row r="26" spans="5:10">
      <c r="E26" s="112"/>
      <c r="F26" s="9"/>
      <c r="G26" s="9"/>
      <c r="H26" s="9"/>
      <c r="I26" s="9"/>
      <c r="J26" s="9"/>
    </row>
    <row r="27" spans="5:10">
      <c r="E27" s="55"/>
      <c r="F27" s="9"/>
      <c r="G27" s="9"/>
      <c r="H27" s="9"/>
      <c r="I27" s="9"/>
      <c r="J27" s="9"/>
    </row>
    <row r="28" spans="5:10">
      <c r="E28" s="55"/>
      <c r="F28" s="9"/>
      <c r="G28" s="9"/>
      <c r="H28" s="9"/>
      <c r="I28" s="9"/>
      <c r="J28" s="9"/>
    </row>
    <row r="29" spans="5:10">
      <c r="E29" s="90"/>
      <c r="F29" s="1"/>
      <c r="G29" s="1"/>
      <c r="H29" s="1"/>
      <c r="I29" s="1"/>
      <c r="J29" s="1"/>
    </row>
    <row r="30" spans="5:10">
      <c r="E30" s="55"/>
      <c r="F30" s="10"/>
      <c r="G30" s="10"/>
      <c r="H30" s="10"/>
      <c r="I30" s="10"/>
      <c r="J30" s="10"/>
    </row>
    <row r="31" spans="5:10">
      <c r="E31" s="55"/>
      <c r="F31" s="9"/>
      <c r="G31" s="9"/>
      <c r="H31" s="9"/>
      <c r="I31" s="9"/>
      <c r="J31" s="9"/>
    </row>
    <row r="32" spans="5:10">
      <c r="E32" s="88"/>
      <c r="F32" s="1"/>
      <c r="G32" s="1"/>
      <c r="H32" s="1"/>
      <c r="I32" s="1"/>
      <c r="J32" s="1"/>
    </row>
    <row r="33" spans="5:10">
      <c r="E33" s="55"/>
      <c r="F33" s="10"/>
      <c r="G33" s="10"/>
      <c r="H33" s="10"/>
      <c r="I33" s="10"/>
      <c r="J33" s="10"/>
    </row>
    <row r="34" spans="5:10">
      <c r="E34" s="55"/>
      <c r="F34" s="9"/>
      <c r="G34" s="9"/>
      <c r="H34" s="9"/>
      <c r="I34" s="9"/>
      <c r="J34" s="9"/>
    </row>
    <row r="35" spans="5:10">
      <c r="E35" s="90"/>
      <c r="F35" s="1"/>
      <c r="G35" s="1"/>
      <c r="H35" s="1"/>
      <c r="I35" s="1"/>
      <c r="J35" s="1"/>
    </row>
    <row r="36" spans="5:10">
      <c r="E36" s="90"/>
      <c r="F36" s="1"/>
      <c r="G36" s="1"/>
      <c r="H36" s="1"/>
      <c r="I36" s="1"/>
      <c r="J36" s="1"/>
    </row>
    <row r="37" spans="5:10">
      <c r="E37" s="55"/>
      <c r="F37" s="9"/>
      <c r="G37" s="9"/>
      <c r="H37" s="9"/>
      <c r="I37" s="9"/>
      <c r="J37" s="9"/>
    </row>
    <row r="38" spans="5:10">
      <c r="E38" s="55"/>
      <c r="F38" s="9"/>
      <c r="G38" s="9"/>
      <c r="H38" s="9"/>
      <c r="I38" s="9"/>
      <c r="J38" s="9"/>
    </row>
    <row r="39" spans="5:10">
      <c r="E39" s="55"/>
      <c r="F39" s="9"/>
      <c r="G39" s="9"/>
      <c r="H39" s="9"/>
      <c r="I39" s="9"/>
      <c r="J39" s="9"/>
    </row>
    <row r="40" spans="5:10">
      <c r="E40" s="55"/>
      <c r="F40" s="9"/>
      <c r="G40" s="9"/>
      <c r="H40" s="9"/>
      <c r="I40" s="9"/>
      <c r="J40" s="9"/>
    </row>
    <row r="41" spans="5:10">
      <c r="E41" s="90"/>
      <c r="F41" s="1"/>
      <c r="G41" s="1"/>
      <c r="H41" s="1"/>
      <c r="I41" s="1"/>
      <c r="J41" s="1"/>
    </row>
    <row r="42" spans="5:10">
      <c r="E42" s="90"/>
      <c r="F42" s="1"/>
      <c r="G42" s="1"/>
      <c r="H42" s="1"/>
      <c r="I42" s="1"/>
      <c r="J42" s="1"/>
    </row>
    <row r="43" spans="5:10">
      <c r="E43" s="90"/>
      <c r="F43" s="1"/>
      <c r="G43" s="1"/>
      <c r="H43" s="1"/>
      <c r="I43" s="1"/>
      <c r="J43" s="1"/>
    </row>
    <row r="44" spans="5:10">
      <c r="E44" s="55"/>
      <c r="F44" s="9"/>
      <c r="G44" s="9"/>
      <c r="H44" s="9"/>
      <c r="I44" s="9"/>
      <c r="J44" s="9"/>
    </row>
    <row r="45" spans="5:10">
      <c r="E45" s="55"/>
      <c r="F45" s="9"/>
      <c r="G45" s="9"/>
      <c r="H45" s="9"/>
      <c r="I45" s="9"/>
      <c r="J45" s="9"/>
    </row>
    <row r="46" spans="5:10">
      <c r="E46" s="55"/>
      <c r="F46" s="9"/>
      <c r="G46" s="9"/>
      <c r="H46" s="9"/>
      <c r="I46" s="9"/>
      <c r="J46" s="9"/>
    </row>
    <row r="47" spans="5:10">
      <c r="E47" s="90"/>
      <c r="F47" s="1"/>
      <c r="G47" s="1"/>
      <c r="H47" s="1"/>
      <c r="I47" s="1"/>
      <c r="J47" s="1"/>
    </row>
    <row r="48" spans="5:10">
      <c r="E48" s="55"/>
      <c r="F48" s="9"/>
      <c r="G48" s="9"/>
      <c r="H48" s="9"/>
      <c r="I48" s="9"/>
      <c r="J48" s="9"/>
    </row>
    <row r="49" spans="5:10">
      <c r="E49" s="55"/>
      <c r="F49" s="9"/>
      <c r="G49" s="9"/>
      <c r="H49" s="9"/>
      <c r="I49" s="9"/>
      <c r="J49" s="9"/>
    </row>
    <row r="50" spans="5:10">
      <c r="E50" s="55"/>
      <c r="F50" s="9"/>
      <c r="G50" s="9"/>
      <c r="H50" s="9"/>
      <c r="I50" s="9"/>
      <c r="J50" s="9"/>
    </row>
    <row r="51" spans="5:10">
      <c r="E51" s="55"/>
      <c r="F51" s="9"/>
      <c r="G51" s="9"/>
      <c r="H51" s="9"/>
      <c r="I51" s="9"/>
      <c r="J51" s="9"/>
    </row>
    <row r="52" spans="5:10">
      <c r="E52" s="90"/>
      <c r="F52" s="1"/>
      <c r="G52" s="1"/>
      <c r="H52" s="1"/>
      <c r="I52" s="1"/>
      <c r="J52" s="1"/>
    </row>
    <row r="53" spans="5:10">
      <c r="E53" s="55"/>
      <c r="F53" s="9"/>
      <c r="G53" s="9"/>
      <c r="H53" s="9"/>
      <c r="I53" s="9"/>
      <c r="J53" s="9"/>
    </row>
    <row r="54" spans="5:10">
      <c r="E54" s="55"/>
      <c r="F54" s="11"/>
      <c r="G54" s="11"/>
      <c r="H54" s="11"/>
      <c r="I54" s="11"/>
      <c r="J54" s="11"/>
    </row>
    <row r="55" spans="5:10">
      <c r="E55" s="55"/>
      <c r="F55" s="11"/>
      <c r="G55" s="11"/>
      <c r="H55" s="11"/>
      <c r="I55" s="11"/>
      <c r="J55" s="11"/>
    </row>
    <row r="56" spans="5:10">
      <c r="E56" s="55"/>
      <c r="F56" s="12"/>
      <c r="G56" s="12"/>
      <c r="H56" s="12"/>
      <c r="I56" s="12"/>
      <c r="J56" s="12"/>
    </row>
    <row r="57" spans="5:10">
      <c r="E57" s="55"/>
      <c r="F57" s="12"/>
      <c r="G57" s="12"/>
      <c r="H57" s="12"/>
      <c r="I57" s="12"/>
      <c r="J57" s="12"/>
    </row>
    <row r="58" spans="5:10">
      <c r="E58" s="55"/>
      <c r="F58" s="12"/>
      <c r="G58" s="12"/>
      <c r="H58" s="12"/>
      <c r="I58" s="12"/>
      <c r="J58" s="12"/>
    </row>
    <row r="60" spans="5:10">
      <c r="E60" s="34"/>
      <c r="F60" s="90"/>
      <c r="G60" s="90"/>
      <c r="H60" s="90"/>
      <c r="I60" s="90"/>
      <c r="J60" s="90"/>
    </row>
    <row r="62" spans="5:10">
      <c r="E62" s="88"/>
      <c r="H62" s="44"/>
      <c r="I62" s="44"/>
      <c r="J62" s="44"/>
    </row>
    <row r="63" spans="5:10">
      <c r="E63" s="112"/>
      <c r="I63" s="44"/>
      <c r="J63" s="44"/>
    </row>
    <row r="64" spans="5:10">
      <c r="E64" s="88"/>
      <c r="I64" s="44"/>
      <c r="J64" s="44"/>
    </row>
    <row r="65" spans="5:10">
      <c r="E65" s="112"/>
      <c r="I65" s="44"/>
      <c r="J65" s="44"/>
    </row>
    <row r="66" spans="5:10">
      <c r="E66" s="112"/>
      <c r="I66" s="44"/>
      <c r="J66" s="44"/>
    </row>
    <row r="67" spans="5:10">
      <c r="E67" s="55"/>
      <c r="I67" s="44"/>
      <c r="J67" s="44"/>
    </row>
    <row r="68" spans="5:10">
      <c r="E68" s="55"/>
      <c r="I68" s="44"/>
      <c r="J68" s="44"/>
    </row>
    <row r="69" spans="5:10">
      <c r="E69" s="90"/>
      <c r="I69" s="44"/>
      <c r="J69" s="44"/>
    </row>
    <row r="70" spans="5:10">
      <c r="E70" s="55"/>
      <c r="I70" s="44"/>
      <c r="J70" s="44"/>
    </row>
    <row r="71" spans="5:10">
      <c r="E71" s="55"/>
      <c r="I71" s="44"/>
      <c r="J71" s="44"/>
    </row>
    <row r="72" spans="5:10">
      <c r="E72" s="88"/>
      <c r="I72" s="44"/>
      <c r="J72" s="44"/>
    </row>
    <row r="73" spans="5:10">
      <c r="E73" s="55"/>
      <c r="I73" s="44"/>
      <c r="J73" s="44"/>
    </row>
    <row r="74" spans="5:10">
      <c r="E74" s="55"/>
      <c r="I74" s="44"/>
      <c r="J74" s="44"/>
    </row>
    <row r="75" spans="5:10">
      <c r="E75" s="90"/>
      <c r="I75" s="44"/>
      <c r="J75" s="44"/>
    </row>
    <row r="76" spans="5:10">
      <c r="E76" s="90"/>
      <c r="I76" s="44"/>
      <c r="J76" s="44"/>
    </row>
    <row r="77" spans="5:10">
      <c r="E77" s="55"/>
      <c r="I77" s="44"/>
      <c r="J77" s="44"/>
    </row>
    <row r="78" spans="5:10">
      <c r="E78" s="55"/>
      <c r="I78" s="44"/>
      <c r="J78" s="44"/>
    </row>
    <row r="79" spans="5:10">
      <c r="E79" s="55"/>
      <c r="I79" s="44"/>
      <c r="J79" s="44"/>
    </row>
    <row r="80" spans="5:10">
      <c r="E80" s="55"/>
      <c r="I80" s="44"/>
      <c r="J80" s="44"/>
    </row>
    <row r="81" spans="5:10">
      <c r="E81" s="90"/>
      <c r="I81" s="44"/>
      <c r="J81" s="44"/>
    </row>
    <row r="82" spans="5:10">
      <c r="E82" s="90"/>
      <c r="I82" s="44"/>
      <c r="J82" s="44"/>
    </row>
    <row r="83" spans="5:10">
      <c r="E83" s="90"/>
      <c r="I83" s="44"/>
      <c r="J83" s="44"/>
    </row>
    <row r="84" spans="5:10">
      <c r="E84" s="55"/>
      <c r="I84" s="44"/>
      <c r="J84" s="44"/>
    </row>
    <row r="85" spans="5:10">
      <c r="E85" s="55"/>
      <c r="I85" s="44"/>
      <c r="J85" s="44"/>
    </row>
    <row r="86" spans="5:10">
      <c r="E86" s="55"/>
      <c r="I86" s="44"/>
      <c r="J86" s="44"/>
    </row>
    <row r="87" spans="5:10">
      <c r="E87" s="90"/>
      <c r="I87" s="44"/>
      <c r="J87" s="44"/>
    </row>
    <row r="88" spans="5:10">
      <c r="E88" s="55"/>
      <c r="I88" s="44"/>
      <c r="J88" s="44"/>
    </row>
    <row r="89" spans="5:10">
      <c r="E89" s="55"/>
      <c r="I89" s="44"/>
      <c r="J89" s="44"/>
    </row>
    <row r="90" spans="5:10">
      <c r="E90" s="55"/>
      <c r="I90" s="44"/>
      <c r="J90" s="44"/>
    </row>
    <row r="91" spans="5:10">
      <c r="E91" s="55"/>
      <c r="I91" s="44"/>
      <c r="J91" s="44"/>
    </row>
    <row r="92" spans="5:10">
      <c r="E92" s="90"/>
      <c r="I92" s="44"/>
      <c r="J92" s="44"/>
    </row>
    <row r="93" spans="5:10">
      <c r="E93" s="55"/>
    </row>
    <row r="94" spans="5:10">
      <c r="E94" s="55"/>
      <c r="I94" s="57"/>
      <c r="J94" s="57"/>
    </row>
    <row r="95" spans="5:10">
      <c r="E95" s="55"/>
      <c r="I95" s="57"/>
      <c r="J95" s="57"/>
    </row>
    <row r="96" spans="5:10">
      <c r="E96" s="55"/>
    </row>
    <row r="97" spans="5:5">
      <c r="E97" s="55"/>
    </row>
    <row r="98" spans="5:5">
      <c r="E98" s="55"/>
    </row>
  </sheetData>
  <phoneticPr fontId="0" type="noConversion"/>
  <pageMargins left="0.75" right="0.75" top="1" bottom="1" header="0.5" footer="0.5"/>
  <pageSetup paperSize="8" fitToHeight="3" orientation="portrait"/>
  <headerFooter alignWithMargins="0"/>
  <rowBreaks count="2" manualBreakCount="2">
    <brk id="19" min="4" max="15" man="1"/>
    <brk id="59" min="4" max="15" man="1"/>
  </rowBreak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Q15"/>
  <sheetViews>
    <sheetView view="pageBreakPreview" topLeftCell="E1" zoomScaleSheetLayoutView="100" workbookViewId="0">
      <selection sqref="A1:D1048576"/>
    </sheetView>
  </sheetViews>
  <sheetFormatPr baseColWidth="10" defaultColWidth="8.83203125" defaultRowHeight="12" x14ac:dyDescent="0"/>
  <cols>
    <col min="1" max="1" width="29.5" style="64" hidden="1" customWidth="1"/>
    <col min="2" max="2" width="12.1640625" style="81" hidden="1" customWidth="1"/>
    <col min="3" max="3" width="11.1640625" style="81" hidden="1" customWidth="1"/>
    <col min="4" max="4" width="27.5" style="81" hidden="1" customWidth="1"/>
    <col min="5" max="5" width="36.1640625" style="81" customWidth="1"/>
    <col min="6" max="13" width="8.33203125" style="113" customWidth="1"/>
    <col min="14" max="14" width="9" style="113" customWidth="1"/>
    <col min="15" max="15" width="9.33203125" style="113" customWidth="1"/>
    <col min="16" max="17" width="8.33203125" style="113" customWidth="1"/>
    <col min="18" max="16384" width="8.83203125" style="103"/>
  </cols>
  <sheetData>
    <row r="1" spans="1:17" ht="17">
      <c r="A1" s="114">
        <f>'Income_statement-Q'!A1</f>
        <v>41306</v>
      </c>
      <c r="B1" s="115" t="s">
        <v>175</v>
      </c>
      <c r="C1" s="116"/>
      <c r="D1" s="117" t="str">
        <f>Company</f>
        <v>AB Electrolux</v>
      </c>
      <c r="E1" s="117" t="str">
        <f>Company</f>
        <v>AB Electrolux</v>
      </c>
    </row>
    <row r="2" spans="1:17">
      <c r="A2" s="118"/>
      <c r="B2" s="115" t="s">
        <v>177</v>
      </c>
      <c r="C2" s="116"/>
      <c r="D2" s="119">
        <f>A1</f>
        <v>41306</v>
      </c>
      <c r="E2" s="120">
        <f>A1</f>
        <v>41306</v>
      </c>
    </row>
    <row r="3" spans="1:17" ht="24.75" customHeight="1">
      <c r="A3" s="118"/>
      <c r="B3" s="115" t="s">
        <v>178</v>
      </c>
      <c r="C3" s="116" t="s">
        <v>179</v>
      </c>
      <c r="D3" s="121" t="s">
        <v>180</v>
      </c>
      <c r="E3" s="121" t="s">
        <v>181</v>
      </c>
      <c r="F3" s="226"/>
      <c r="G3" s="226"/>
      <c r="H3" s="226"/>
      <c r="I3" s="226"/>
      <c r="J3" s="226"/>
      <c r="K3" s="226"/>
      <c r="L3" s="226"/>
      <c r="M3" s="226"/>
      <c r="N3" s="226"/>
      <c r="O3" s="226"/>
      <c r="P3" s="226"/>
      <c r="Q3" s="226"/>
    </row>
    <row r="4" spans="1:17" ht="45">
      <c r="A4" s="67"/>
      <c r="B4" s="115" t="s">
        <v>182</v>
      </c>
      <c r="C4" s="115"/>
      <c r="D4" s="226" t="s">
        <v>612</v>
      </c>
      <c r="E4" s="226" t="s">
        <v>603</v>
      </c>
      <c r="F4" s="226"/>
      <c r="G4" s="226"/>
      <c r="H4" s="226"/>
      <c r="I4" s="226"/>
      <c r="J4" s="226"/>
      <c r="K4" s="226"/>
      <c r="L4" s="226"/>
      <c r="M4" s="226"/>
      <c r="N4" s="226"/>
      <c r="O4" s="226"/>
      <c r="P4" s="226"/>
      <c r="Q4" s="226"/>
    </row>
    <row r="5" spans="1:17">
      <c r="A5" s="67"/>
      <c r="B5" s="115" t="s">
        <v>184</v>
      </c>
      <c r="C5" s="115"/>
      <c r="D5" s="115"/>
      <c r="E5" s="113"/>
      <c r="F5" s="131"/>
      <c r="G5" s="131"/>
      <c r="H5" s="131"/>
      <c r="I5" s="131"/>
      <c r="J5" s="131"/>
      <c r="K5" s="131"/>
      <c r="L5" s="131"/>
      <c r="M5" s="131"/>
      <c r="N5" s="131"/>
      <c r="O5" s="131"/>
      <c r="P5" s="131"/>
      <c r="Q5" s="131"/>
    </row>
    <row r="6" spans="1:17" ht="24">
      <c r="A6" s="227" t="s">
        <v>442</v>
      </c>
      <c r="B6" s="137" t="s">
        <v>183</v>
      </c>
      <c r="C6" s="122"/>
      <c r="D6" s="122"/>
      <c r="E6" s="228" t="s">
        <v>519</v>
      </c>
      <c r="F6" s="243" t="s">
        <v>609</v>
      </c>
      <c r="G6" s="243" t="s">
        <v>504</v>
      </c>
      <c r="H6" s="240" t="s">
        <v>505</v>
      </c>
      <c r="I6" s="243" t="s">
        <v>579</v>
      </c>
      <c r="J6" s="243" t="s">
        <v>506</v>
      </c>
      <c r="K6" s="240" t="s">
        <v>610</v>
      </c>
      <c r="L6" s="243" t="s">
        <v>508</v>
      </c>
      <c r="M6" s="243" t="s">
        <v>502</v>
      </c>
      <c r="N6" s="243" t="s">
        <v>503</v>
      </c>
      <c r="O6" s="243" t="s">
        <v>507</v>
      </c>
      <c r="P6" s="229" t="s">
        <v>107</v>
      </c>
      <c r="Q6" s="229" t="s">
        <v>28</v>
      </c>
    </row>
    <row r="7" spans="1:17" ht="18" customHeight="1">
      <c r="A7" s="103" t="s">
        <v>43</v>
      </c>
      <c r="B7" s="115"/>
      <c r="C7" s="115"/>
      <c r="D7" s="115"/>
      <c r="F7" s="224"/>
      <c r="G7" s="224"/>
      <c r="H7" s="224"/>
      <c r="I7" s="224"/>
      <c r="J7" s="224"/>
      <c r="K7" s="224"/>
      <c r="L7" s="224"/>
      <c r="M7" s="224"/>
      <c r="N7" s="224"/>
      <c r="O7" s="224"/>
      <c r="P7" s="224"/>
      <c r="Q7" s="224"/>
    </row>
    <row r="8" spans="1:17" ht="24" hidden="1">
      <c r="A8" s="103" t="s">
        <v>41</v>
      </c>
      <c r="B8" s="115"/>
      <c r="C8" s="115"/>
      <c r="D8" s="115"/>
      <c r="E8" s="113"/>
      <c r="F8" s="224"/>
      <c r="G8" s="224"/>
      <c r="H8" s="224"/>
      <c r="I8" s="224"/>
      <c r="J8" s="224"/>
      <c r="K8" s="224" t="s">
        <v>509</v>
      </c>
      <c r="L8" s="224" t="s">
        <v>510</v>
      </c>
      <c r="M8" s="224" t="s">
        <v>511</v>
      </c>
      <c r="N8" s="224"/>
      <c r="O8" s="224"/>
      <c r="P8" s="224"/>
      <c r="Q8" s="224"/>
    </row>
    <row r="9" spans="1:17">
      <c r="A9" s="64" t="s">
        <v>43</v>
      </c>
      <c r="B9" s="115"/>
      <c r="C9" s="115"/>
      <c r="D9" s="115"/>
      <c r="E9" s="113" t="s">
        <v>512</v>
      </c>
      <c r="F9" s="224">
        <v>1000</v>
      </c>
      <c r="G9" s="224">
        <v>1890</v>
      </c>
      <c r="H9" s="224">
        <v>3120</v>
      </c>
      <c r="I9" s="224">
        <v>1340</v>
      </c>
      <c r="J9" s="224">
        <v>1370</v>
      </c>
      <c r="K9" s="224">
        <v>80</v>
      </c>
      <c r="L9" s="224">
        <v>5760</v>
      </c>
      <c r="M9" s="224">
        <v>1810</v>
      </c>
      <c r="N9" s="224">
        <v>1690</v>
      </c>
      <c r="O9" s="224">
        <v>4290</v>
      </c>
      <c r="P9" s="224">
        <v>22930</v>
      </c>
      <c r="Q9" s="224">
        <v>45280</v>
      </c>
    </row>
    <row r="10" spans="1:17">
      <c r="A10" s="64" t="s">
        <v>43</v>
      </c>
      <c r="E10" s="113" t="s">
        <v>513</v>
      </c>
      <c r="F10" s="224" t="s">
        <v>599</v>
      </c>
      <c r="G10" s="224">
        <v>-180</v>
      </c>
      <c r="H10" s="224">
        <v>-120</v>
      </c>
      <c r="I10" s="224" t="s">
        <v>599</v>
      </c>
      <c r="J10" s="224">
        <v>-10</v>
      </c>
      <c r="K10" s="224">
        <v>-2790</v>
      </c>
      <c r="L10" s="224">
        <v>-12390</v>
      </c>
      <c r="M10" s="224">
        <v>-150</v>
      </c>
      <c r="N10" s="224" t="s">
        <v>599</v>
      </c>
      <c r="O10" s="224">
        <v>-11860</v>
      </c>
      <c r="P10" s="224">
        <v>-17780</v>
      </c>
      <c r="Q10" s="224">
        <v>-45280</v>
      </c>
    </row>
    <row r="11" spans="1:17">
      <c r="A11" s="64" t="s">
        <v>514</v>
      </c>
      <c r="B11" s="81" t="s">
        <v>46</v>
      </c>
      <c r="E11" s="131" t="s">
        <v>515</v>
      </c>
      <c r="F11" s="230">
        <v>1000</v>
      </c>
      <c r="G11" s="230">
        <v>1710</v>
      </c>
      <c r="H11" s="230">
        <v>3000</v>
      </c>
      <c r="I11" s="230">
        <v>1340</v>
      </c>
      <c r="J11" s="230">
        <v>1360</v>
      </c>
      <c r="K11" s="230">
        <v>-2710</v>
      </c>
      <c r="L11" s="230">
        <v>-6630</v>
      </c>
      <c r="M11" s="230">
        <v>1660</v>
      </c>
      <c r="N11" s="230">
        <v>1690</v>
      </c>
      <c r="O11" s="230">
        <v>-7570</v>
      </c>
      <c r="P11" s="230">
        <v>5150</v>
      </c>
      <c r="Q11" s="224" t="s">
        <v>599</v>
      </c>
    </row>
    <row r="12" spans="1:17">
      <c r="A12" s="64" t="s">
        <v>43</v>
      </c>
      <c r="B12" s="225"/>
      <c r="C12" s="225"/>
      <c r="D12" s="225"/>
      <c r="E12" s="113" t="s">
        <v>516</v>
      </c>
      <c r="F12" s="134">
        <v>-50</v>
      </c>
      <c r="G12" s="224">
        <v>-900</v>
      </c>
      <c r="H12" s="134">
        <v>-920</v>
      </c>
      <c r="I12" s="224">
        <v>-620</v>
      </c>
      <c r="J12" s="134">
        <v>-690</v>
      </c>
      <c r="K12" s="224">
        <v>2540</v>
      </c>
      <c r="L12" s="134">
        <v>2690</v>
      </c>
      <c r="M12" s="224">
        <v>-820</v>
      </c>
      <c r="N12" s="134">
        <v>-310</v>
      </c>
      <c r="O12" s="224">
        <v>770</v>
      </c>
      <c r="P12" s="134">
        <v>-1690</v>
      </c>
      <c r="Q12" s="224" t="s">
        <v>599</v>
      </c>
    </row>
    <row r="13" spans="1:17" s="104" customFormat="1">
      <c r="A13" s="66" t="s">
        <v>44</v>
      </c>
      <c r="B13" s="231" t="s">
        <v>341</v>
      </c>
      <c r="C13" s="231"/>
      <c r="D13" s="231"/>
      <c r="E13" s="131" t="s">
        <v>517</v>
      </c>
      <c r="F13" s="169">
        <v>950</v>
      </c>
      <c r="G13" s="169">
        <v>810</v>
      </c>
      <c r="H13" s="169">
        <v>2080</v>
      </c>
      <c r="I13" s="169">
        <v>720</v>
      </c>
      <c r="J13" s="169">
        <v>670</v>
      </c>
      <c r="K13" s="169">
        <v>-170</v>
      </c>
      <c r="L13" s="169">
        <v>-3940</v>
      </c>
      <c r="M13" s="169">
        <v>840</v>
      </c>
      <c r="N13" s="169">
        <v>1380</v>
      </c>
      <c r="O13" s="169">
        <v>-6800</v>
      </c>
      <c r="P13" s="169">
        <v>3460</v>
      </c>
      <c r="Q13" s="230" t="s">
        <v>599</v>
      </c>
    </row>
    <row r="14" spans="1:17">
      <c r="A14" s="64" t="s">
        <v>45</v>
      </c>
      <c r="B14" s="225"/>
      <c r="C14" s="225"/>
      <c r="D14" s="225"/>
      <c r="E14" s="113"/>
      <c r="F14" s="134"/>
      <c r="G14" s="224"/>
      <c r="H14" s="134"/>
      <c r="I14" s="224"/>
      <c r="J14" s="134"/>
      <c r="K14" s="224"/>
      <c r="L14" s="134"/>
      <c r="M14" s="224"/>
      <c r="N14" s="134"/>
      <c r="O14" s="224"/>
      <c r="P14" s="134"/>
      <c r="Q14" s="224"/>
    </row>
    <row r="15" spans="1:17" ht="11.25" customHeight="1">
      <c r="A15" s="64" t="s">
        <v>85</v>
      </c>
      <c r="E15" s="55" t="s">
        <v>611</v>
      </c>
    </row>
  </sheetData>
  <phoneticPr fontId="0" type="noConversion"/>
  <pageMargins left="0.75" right="0.75" top="1" bottom="1" header="0.5" footer="0.5"/>
  <pageSetup paperSize="9" scale="64" orientation="portrait"/>
  <headerFooter alignWithMargins="0"/>
  <colBreaks count="1" manualBreakCount="1">
    <brk id="4" max="14"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AC48"/>
  <sheetViews>
    <sheetView view="pageBreakPreview" zoomScale="90" zoomScaleSheetLayoutView="90" workbookViewId="0">
      <pane xSplit="5" ySplit="6" topLeftCell="P7" activePane="bottomRight" state="frozen"/>
      <selection pane="topRight"/>
      <selection pane="bottomLeft"/>
      <selection pane="bottomRight" sqref="A1:D1048576"/>
    </sheetView>
  </sheetViews>
  <sheetFormatPr baseColWidth="10" defaultColWidth="8.83203125" defaultRowHeight="12" x14ac:dyDescent="0"/>
  <cols>
    <col min="1" max="1" width="53.83203125" style="108" hidden="1" customWidth="1"/>
    <col min="2" max="2" width="12.1640625" style="108" hidden="1" customWidth="1"/>
    <col min="3" max="3" width="11.1640625" style="108" hidden="1" customWidth="1"/>
    <col min="4" max="4" width="27.5" style="108" hidden="1" customWidth="1"/>
    <col min="5" max="5" width="54.5" style="108" customWidth="1"/>
    <col min="6" max="15" width="11" style="108" customWidth="1"/>
    <col min="16" max="18" width="8.83203125" style="108"/>
    <col min="19" max="21" width="10.5" style="108" customWidth="1"/>
    <col min="22" max="22" width="10.1640625" style="108" bestFit="1" customWidth="1"/>
    <col min="23" max="25" width="10.5" style="108" customWidth="1"/>
    <col min="26" max="26" width="11" style="108" customWidth="1"/>
    <col min="27" max="27" width="10.83203125" style="108" customWidth="1"/>
    <col min="28" max="29" width="11.1640625" style="108" bestFit="1" customWidth="1"/>
    <col min="30" max="16384" width="8.83203125" style="108"/>
  </cols>
  <sheetData>
    <row r="1" spans="1:29" ht="17">
      <c r="A1" s="114">
        <f>+'Income_statement-Q'!A1</f>
        <v>41306</v>
      </c>
      <c r="B1" s="115" t="s">
        <v>175</v>
      </c>
      <c r="C1" s="116"/>
      <c r="D1" s="117" t="str">
        <f>Company</f>
        <v>AB Electrolux</v>
      </c>
      <c r="E1" s="117" t="str">
        <f>Company</f>
        <v>AB Electrolux</v>
      </c>
    </row>
    <row r="2" spans="1:29">
      <c r="A2" s="118"/>
      <c r="B2" s="115" t="s">
        <v>177</v>
      </c>
      <c r="C2" s="116"/>
      <c r="D2" s="119">
        <f>A1</f>
        <v>41306</v>
      </c>
      <c r="E2" s="120">
        <f>A1</f>
        <v>41306</v>
      </c>
    </row>
    <row r="3" spans="1:29" s="40" customFormat="1">
      <c r="A3" s="118"/>
      <c r="B3" s="115" t="s">
        <v>178</v>
      </c>
      <c r="C3" s="116" t="s">
        <v>179</v>
      </c>
      <c r="D3" s="121" t="s">
        <v>180</v>
      </c>
      <c r="E3" s="121" t="s">
        <v>181</v>
      </c>
    </row>
    <row r="4" spans="1:29">
      <c r="A4" s="40" t="s">
        <v>41</v>
      </c>
      <c r="B4" s="115" t="s">
        <v>182</v>
      </c>
      <c r="C4" s="40"/>
      <c r="D4" s="34" t="s">
        <v>16</v>
      </c>
      <c r="E4" s="34" t="s">
        <v>16</v>
      </c>
    </row>
    <row r="5" spans="1:29">
      <c r="A5" s="40"/>
      <c r="B5" s="115" t="s">
        <v>184</v>
      </c>
      <c r="C5" s="122" t="s">
        <v>339</v>
      </c>
      <c r="D5" s="34"/>
      <c r="E5" s="34"/>
    </row>
    <row r="6" spans="1:29">
      <c r="A6" s="108" t="s">
        <v>42</v>
      </c>
      <c r="B6" s="115" t="s">
        <v>183</v>
      </c>
      <c r="C6" s="122" t="s">
        <v>339</v>
      </c>
      <c r="D6" s="116"/>
      <c r="E6" s="34" t="s">
        <v>38</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123" t="s">
        <v>570</v>
      </c>
      <c r="Y6" s="238" t="s">
        <v>574</v>
      </c>
      <c r="Z6" s="238" t="s">
        <v>585</v>
      </c>
      <c r="AA6" s="238" t="s">
        <v>591</v>
      </c>
      <c r="AB6" s="238" t="s">
        <v>596</v>
      </c>
      <c r="AC6" s="238" t="s">
        <v>600</v>
      </c>
    </row>
    <row r="7" spans="1:29">
      <c r="A7" s="108" t="s">
        <v>43</v>
      </c>
      <c r="E7" s="108" t="s">
        <v>37</v>
      </c>
    </row>
    <row r="8" spans="1:29">
      <c r="A8" s="108" t="s">
        <v>44</v>
      </c>
      <c r="E8" s="88" t="s">
        <v>128</v>
      </c>
      <c r="F8" s="1"/>
      <c r="G8" s="1"/>
      <c r="H8" s="1"/>
      <c r="I8" s="1"/>
      <c r="J8" s="1"/>
      <c r="K8" s="1"/>
      <c r="L8" s="1"/>
      <c r="M8" s="1"/>
      <c r="N8" s="1"/>
      <c r="O8" s="1"/>
      <c r="P8" s="1"/>
      <c r="Q8" s="1"/>
      <c r="R8" s="1"/>
      <c r="S8" s="1"/>
      <c r="T8" s="1"/>
      <c r="U8" s="1"/>
      <c r="V8" s="1"/>
      <c r="W8" s="1"/>
      <c r="X8" s="1"/>
      <c r="Y8" s="1"/>
    </row>
    <row r="9" spans="1:29">
      <c r="A9" s="108" t="s">
        <v>43</v>
      </c>
      <c r="E9" s="140" t="s">
        <v>575</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row>
    <row r="10" spans="1:29" s="17" customFormat="1">
      <c r="A10" s="108" t="s">
        <v>43</v>
      </c>
      <c r="E10" s="140" t="s">
        <v>527</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row>
    <row r="11" spans="1:29" s="17" customFormat="1">
      <c r="A11" s="108" t="s">
        <v>43</v>
      </c>
      <c r="E11" s="140" t="s">
        <v>528</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row>
    <row r="12" spans="1:29">
      <c r="A12" s="17" t="s">
        <v>43</v>
      </c>
      <c r="E12" s="140" t="s">
        <v>521</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row>
    <row r="13" spans="1:29">
      <c r="A13" s="17" t="s">
        <v>43</v>
      </c>
      <c r="E13" s="140" t="s">
        <v>522</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row>
    <row r="14" spans="1:29" s="17" customFormat="1">
      <c r="A14" s="17" t="s">
        <v>43</v>
      </c>
      <c r="E14" s="140" t="s">
        <v>493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row>
    <row r="15" spans="1:29">
      <c r="A15" s="108" t="s">
        <v>43</v>
      </c>
      <c r="E15" s="140" t="s">
        <v>486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row>
    <row r="16" spans="1:29">
      <c r="A16" s="108" t="s">
        <v>43</v>
      </c>
      <c r="E16" s="140" t="s">
        <v>487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row>
    <row r="17" spans="1:29">
      <c r="A17" s="108" t="s">
        <v>43</v>
      </c>
      <c r="E17" s="140" t="s">
        <v>488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row>
    <row r="18" spans="1:29">
      <c r="A18" s="108" t="s">
        <v>43</v>
      </c>
      <c r="E18" s="124" t="s">
        <v>129</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row>
    <row r="19" spans="1:29">
      <c r="A19" s="108" t="s">
        <v>43</v>
      </c>
      <c r="E19" s="124" t="s">
        <v>130</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row>
    <row r="20" spans="1:29">
      <c r="A20" s="108" t="s">
        <v>43</v>
      </c>
      <c r="E20" s="124" t="s">
        <v>131</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row>
    <row r="21" spans="1:29">
      <c r="A21" s="108" t="s">
        <v>43</v>
      </c>
      <c r="E21" s="108" t="s">
        <v>132</v>
      </c>
      <c r="F21" s="2">
        <v>0</v>
      </c>
      <c r="G21" s="2">
        <v>0</v>
      </c>
      <c r="H21" s="2">
        <v>0</v>
      </c>
      <c r="I21" s="2">
        <v>0</v>
      </c>
      <c r="J21" s="2">
        <v>0</v>
      </c>
      <c r="K21" s="108">
        <v>-539</v>
      </c>
      <c r="L21" s="108">
        <v>55</v>
      </c>
      <c r="M21" s="108">
        <v>-3</v>
      </c>
      <c r="N21" s="2">
        <v>0</v>
      </c>
      <c r="O21" s="108">
        <v>0</v>
      </c>
      <c r="P21" s="108">
        <v>0</v>
      </c>
      <c r="Q21" s="108">
        <v>0</v>
      </c>
      <c r="R21" s="108">
        <v>0</v>
      </c>
      <c r="S21" s="108">
        <v>0</v>
      </c>
      <c r="T21" s="17">
        <v>0</v>
      </c>
      <c r="U21" s="108">
        <v>0</v>
      </c>
      <c r="V21" s="108">
        <v>0</v>
      </c>
      <c r="W21" s="108">
        <v>0</v>
      </c>
      <c r="X21" s="108">
        <v>0</v>
      </c>
      <c r="Y21" s="108">
        <v>0</v>
      </c>
      <c r="Z21" s="13">
        <v>0</v>
      </c>
      <c r="AA21" s="13">
        <v>0</v>
      </c>
      <c r="AB21" s="13">
        <v>0</v>
      </c>
      <c r="AC21" s="13">
        <v>0</v>
      </c>
    </row>
    <row r="22" spans="1:29">
      <c r="A22" s="108" t="s">
        <v>43</v>
      </c>
      <c r="E22" s="108" t="s">
        <v>134</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row>
    <row r="23" spans="1:29">
      <c r="A23" s="108" t="s">
        <v>43</v>
      </c>
      <c r="E23" s="108" t="s">
        <v>135</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row>
    <row r="24" spans="1:29">
      <c r="A24" s="108" t="s">
        <v>43</v>
      </c>
      <c r="E24" s="108" t="s">
        <v>133</v>
      </c>
      <c r="F24" s="2">
        <v>0</v>
      </c>
      <c r="G24" s="2">
        <v>0</v>
      </c>
      <c r="H24" s="2">
        <v>0</v>
      </c>
      <c r="I24" s="2">
        <v>0</v>
      </c>
      <c r="J24" s="108">
        <v>34</v>
      </c>
      <c r="K24" s="108">
        <v>0</v>
      </c>
      <c r="L24" s="108">
        <v>53</v>
      </c>
      <c r="M24" s="108">
        <v>45</v>
      </c>
      <c r="N24" s="2">
        <v>0</v>
      </c>
      <c r="O24" s="108">
        <v>0</v>
      </c>
      <c r="P24" s="108">
        <v>56</v>
      </c>
      <c r="Q24" s="108">
        <v>0</v>
      </c>
      <c r="R24" s="108">
        <v>0</v>
      </c>
      <c r="S24" s="2">
        <v>0</v>
      </c>
      <c r="T24" s="17">
        <v>0</v>
      </c>
      <c r="U24" s="2">
        <v>20</v>
      </c>
      <c r="V24" s="2">
        <v>0</v>
      </c>
      <c r="W24" s="2">
        <v>0</v>
      </c>
      <c r="X24" s="2">
        <v>20</v>
      </c>
      <c r="Y24" s="2">
        <v>0</v>
      </c>
      <c r="Z24" s="13">
        <v>0</v>
      </c>
      <c r="AA24" s="13">
        <v>0</v>
      </c>
      <c r="AB24" s="13">
        <v>0</v>
      </c>
      <c r="AC24" s="13">
        <v>0</v>
      </c>
    </row>
    <row r="25" spans="1:29">
      <c r="E25" s="40" t="s">
        <v>608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-927</v>
      </c>
    </row>
    <row r="26" spans="1:29">
      <c r="A26" s="108" t="s">
        <v>44</v>
      </c>
      <c r="B26" s="108" t="s">
        <v>341</v>
      </c>
      <c r="E26" s="34" t="s">
        <v>28</v>
      </c>
      <c r="F26" s="189">
        <f>SUM(F18:F24)</f>
        <v>0</v>
      </c>
      <c r="G26" s="189">
        <f>SUM(G18:G24)</f>
        <v>-31</v>
      </c>
      <c r="H26" s="189">
        <f>SUM(H18:H24)</f>
        <v>0</v>
      </c>
      <c r="I26" s="189">
        <f>SUM(I18:I24)</f>
        <v>-331</v>
      </c>
      <c r="J26" s="189">
        <f>SUM(J18:J24)</f>
        <v>34</v>
      </c>
      <c r="K26" s="34">
        <v>-539</v>
      </c>
      <c r="L26" s="189">
        <f>SUM(L18:L24)</f>
        <v>108</v>
      </c>
      <c r="M26" s="189">
        <f>SUM(M18:M24)</f>
        <v>42</v>
      </c>
      <c r="N26" s="189">
        <f>SUM(N18:N24)</f>
        <v>-424</v>
      </c>
      <c r="O26" s="34">
        <v>25</v>
      </c>
      <c r="P26" s="34">
        <v>56</v>
      </c>
      <c r="Q26" s="34">
        <v>-1218</v>
      </c>
      <c r="R26" s="34">
        <v>-95</v>
      </c>
      <c r="S26" s="34">
        <v>-207</v>
      </c>
      <c r="T26" s="104">
        <v>0</v>
      </c>
      <c r="U26" s="34">
        <v>-762</v>
      </c>
      <c r="V26" s="34">
        <v>0</v>
      </c>
      <c r="W26" s="34">
        <v>0</v>
      </c>
      <c r="X26" s="34">
        <v>-34</v>
      </c>
      <c r="Y26" s="34">
        <v>-104</v>
      </c>
      <c r="Z26" s="34">
        <v>0</v>
      </c>
      <c r="AA26" s="34">
        <v>0</v>
      </c>
      <c r="AB26" s="34">
        <v>0</v>
      </c>
      <c r="AC26" s="189">
        <v>-1032</v>
      </c>
    </row>
    <row r="27" spans="1:29">
      <c r="A27" s="108" t="s">
        <v>45</v>
      </c>
      <c r="F27" s="34"/>
      <c r="G27" s="34"/>
      <c r="H27" s="34"/>
      <c r="I27" s="34"/>
      <c r="J27" s="34"/>
      <c r="K27" s="34"/>
      <c r="L27" s="34"/>
      <c r="M27" s="34"/>
      <c r="N27" s="34"/>
      <c r="O27" s="34"/>
      <c r="P27" s="34"/>
      <c r="Q27" s="34"/>
      <c r="R27" s="34"/>
      <c r="S27" s="34"/>
      <c r="T27" s="17"/>
      <c r="U27" s="34"/>
      <c r="V27" s="34"/>
      <c r="W27" s="34"/>
      <c r="X27" s="34"/>
      <c r="Y27" s="34"/>
    </row>
    <row r="28" spans="1:29">
      <c r="A28" s="108" t="s">
        <v>42</v>
      </c>
      <c r="E28" s="34" t="s">
        <v>39</v>
      </c>
      <c r="F28" s="123" t="s">
        <v>0</v>
      </c>
      <c r="G28" s="123" t="s">
        <v>1</v>
      </c>
      <c r="H28" s="123" t="s">
        <v>2</v>
      </c>
      <c r="I28" s="123" t="s">
        <v>3</v>
      </c>
      <c r="J28" s="123" t="s">
        <v>4</v>
      </c>
      <c r="K28" s="123" t="s">
        <v>5</v>
      </c>
      <c r="L28" s="123" t="s">
        <v>6</v>
      </c>
      <c r="M28" s="123" t="s">
        <v>7</v>
      </c>
      <c r="N28" s="123" t="s">
        <v>8</v>
      </c>
      <c r="O28" s="123" t="s">
        <v>9</v>
      </c>
      <c r="P28" s="123" t="s">
        <v>458</v>
      </c>
      <c r="Q28" s="123" t="s">
        <v>485</v>
      </c>
      <c r="R28" s="123" t="s">
        <v>492</v>
      </c>
      <c r="S28" s="123" t="s">
        <v>520</v>
      </c>
      <c r="T28" s="104" t="s">
        <v>524</v>
      </c>
      <c r="U28" s="123" t="s">
        <v>524</v>
      </c>
      <c r="V28" s="123" t="s">
        <v>537</v>
      </c>
      <c r="W28" s="123" t="s">
        <v>569</v>
      </c>
      <c r="X28" s="123" t="s">
        <v>570</v>
      </c>
      <c r="Y28" s="238" t="s">
        <v>574</v>
      </c>
      <c r="Z28" s="238" t="s">
        <v>585</v>
      </c>
      <c r="AA28" s="238" t="s">
        <v>591</v>
      </c>
      <c r="AB28" s="238" t="s">
        <v>596</v>
      </c>
      <c r="AC28" s="238" t="s">
        <v>600</v>
      </c>
    </row>
    <row r="29" spans="1:29">
      <c r="A29" s="108" t="s">
        <v>45</v>
      </c>
      <c r="E29" s="108" t="s">
        <v>37</v>
      </c>
      <c r="F29" s="34"/>
      <c r="G29" s="34"/>
      <c r="H29" s="34"/>
      <c r="I29" s="34"/>
      <c r="J29" s="34"/>
      <c r="K29" s="34"/>
      <c r="L29" s="34"/>
      <c r="M29" s="34"/>
      <c r="N29" s="34"/>
      <c r="O29" s="34"/>
      <c r="P29" s="34"/>
      <c r="Q29" s="34"/>
      <c r="R29" s="34"/>
      <c r="S29" s="34"/>
      <c r="T29" s="17"/>
      <c r="U29" s="34"/>
      <c r="V29" s="34"/>
      <c r="W29" s="34"/>
      <c r="X29" s="34"/>
      <c r="Y29" s="34"/>
    </row>
    <row r="30" spans="1:29">
      <c r="A30" s="108" t="s">
        <v>44</v>
      </c>
      <c r="E30" s="88" t="s">
        <v>128</v>
      </c>
      <c r="F30" s="34"/>
      <c r="G30" s="34"/>
      <c r="H30" s="34"/>
      <c r="I30" s="34"/>
      <c r="J30" s="34"/>
      <c r="K30" s="34"/>
      <c r="L30" s="34"/>
      <c r="M30" s="34"/>
      <c r="N30" s="34"/>
      <c r="O30" s="34"/>
      <c r="P30" s="34"/>
      <c r="Q30" s="34"/>
      <c r="R30" s="34"/>
      <c r="S30" s="34"/>
      <c r="T30" s="17"/>
      <c r="U30" s="34"/>
      <c r="V30" s="34"/>
      <c r="W30" s="34"/>
      <c r="X30" s="34"/>
      <c r="Y30" s="34"/>
    </row>
    <row r="31" spans="1:29">
      <c r="A31" s="108" t="s">
        <v>43</v>
      </c>
      <c r="E31" s="140" t="s">
        <v>575</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34">
        <v>-104</v>
      </c>
      <c r="Z31" s="17">
        <v>0</v>
      </c>
      <c r="AA31" s="17">
        <v>0</v>
      </c>
      <c r="AB31" s="17">
        <v>0</v>
      </c>
      <c r="AC31" s="17">
        <v>0</v>
      </c>
    </row>
    <row r="32" spans="1:29" s="17" customFormat="1">
      <c r="A32" s="108" t="s">
        <v>43</v>
      </c>
      <c r="E32" s="140" t="s">
        <v>527</v>
      </c>
      <c r="F32" s="17">
        <v>0</v>
      </c>
      <c r="G32" s="17">
        <v>0</v>
      </c>
      <c r="H32" s="17">
        <v>0</v>
      </c>
      <c r="I32" s="17">
        <v>0</v>
      </c>
      <c r="J32" s="17">
        <v>0</v>
      </c>
      <c r="K32" s="17">
        <v>0</v>
      </c>
      <c r="L32" s="17">
        <v>0</v>
      </c>
      <c r="M32" s="17">
        <v>0</v>
      </c>
      <c r="N32" s="17">
        <v>0</v>
      </c>
      <c r="O32" s="17">
        <v>0</v>
      </c>
      <c r="P32" s="17">
        <v>0</v>
      </c>
      <c r="Q32" s="17">
        <v>0</v>
      </c>
      <c r="R32" s="17">
        <v>0</v>
      </c>
      <c r="S32" s="17">
        <v>0</v>
      </c>
      <c r="T32" s="17">
        <v>0</v>
      </c>
      <c r="U32" s="17">
        <v>-426</v>
      </c>
      <c r="V32" s="17">
        <v>0</v>
      </c>
      <c r="W32" s="17">
        <v>0</v>
      </c>
      <c r="X32" s="13">
        <v>0</v>
      </c>
      <c r="Y32" s="13">
        <v>0</v>
      </c>
      <c r="Z32" s="17">
        <v>0</v>
      </c>
      <c r="AA32" s="17">
        <v>0</v>
      </c>
      <c r="AB32" s="17">
        <v>0</v>
      </c>
      <c r="AC32" s="40">
        <v>-105</v>
      </c>
    </row>
    <row r="33" spans="1:29" s="17" customFormat="1">
      <c r="A33" s="108" t="s">
        <v>43</v>
      </c>
      <c r="E33" s="140" t="s">
        <v>528</v>
      </c>
      <c r="F33" s="17">
        <v>0</v>
      </c>
      <c r="G33" s="17">
        <v>0</v>
      </c>
      <c r="H33" s="17">
        <v>0</v>
      </c>
      <c r="I33" s="17">
        <v>0</v>
      </c>
      <c r="J33" s="17">
        <v>0</v>
      </c>
      <c r="K33" s="17">
        <v>0</v>
      </c>
      <c r="L33" s="17">
        <v>0</v>
      </c>
      <c r="M33" s="17">
        <v>0</v>
      </c>
      <c r="N33" s="17">
        <v>0</v>
      </c>
      <c r="O33" s="17">
        <v>0</v>
      </c>
      <c r="P33" s="17">
        <v>0</v>
      </c>
      <c r="Q33" s="17">
        <v>0</v>
      </c>
      <c r="R33" s="17">
        <v>0</v>
      </c>
      <c r="S33" s="17">
        <v>0</v>
      </c>
      <c r="T33" s="17">
        <v>0</v>
      </c>
      <c r="U33" s="17">
        <v>-356</v>
      </c>
      <c r="V33" s="17">
        <v>0</v>
      </c>
      <c r="W33" s="17">
        <v>0</v>
      </c>
      <c r="X33" s="13">
        <v>-54</v>
      </c>
      <c r="Y33" s="13">
        <v>-54</v>
      </c>
      <c r="Z33" s="17">
        <v>0</v>
      </c>
      <c r="AA33" s="17">
        <v>0</v>
      </c>
      <c r="AB33" s="17">
        <v>0</v>
      </c>
      <c r="AC33" s="17">
        <v>0</v>
      </c>
    </row>
    <row r="34" spans="1:29">
      <c r="A34" s="108" t="s">
        <v>43</v>
      </c>
      <c r="E34" s="140" t="s">
        <v>521</v>
      </c>
      <c r="F34" s="17">
        <v>0</v>
      </c>
      <c r="G34" s="17">
        <v>0</v>
      </c>
      <c r="H34" s="17">
        <v>0</v>
      </c>
      <c r="I34" s="17">
        <v>0</v>
      </c>
      <c r="J34" s="17">
        <v>0</v>
      </c>
      <c r="K34" s="17">
        <v>0</v>
      </c>
      <c r="L34" s="17">
        <v>0</v>
      </c>
      <c r="M34" s="17">
        <v>0</v>
      </c>
      <c r="N34" s="17">
        <v>0</v>
      </c>
      <c r="O34" s="17">
        <v>0</v>
      </c>
      <c r="P34" s="17">
        <v>0</v>
      </c>
      <c r="Q34" s="17">
        <v>0</v>
      </c>
      <c r="R34" s="17">
        <v>0</v>
      </c>
      <c r="S34" s="13">
        <v>-71</v>
      </c>
      <c r="T34" s="17">
        <v>0</v>
      </c>
      <c r="U34" s="13">
        <v>-71</v>
      </c>
      <c r="V34" s="13">
        <v>0</v>
      </c>
      <c r="W34" s="13">
        <v>0</v>
      </c>
      <c r="X34" s="13">
        <v>0</v>
      </c>
      <c r="Y34" s="13">
        <v>0</v>
      </c>
      <c r="Z34" s="17">
        <v>0</v>
      </c>
      <c r="AA34" s="17">
        <v>0</v>
      </c>
      <c r="AB34" s="17">
        <v>0</v>
      </c>
      <c r="AC34" s="17">
        <v>0</v>
      </c>
    </row>
    <row r="35" spans="1:29">
      <c r="A35" s="108" t="s">
        <v>43</v>
      </c>
      <c r="E35" s="140" t="s">
        <v>522</v>
      </c>
      <c r="F35" s="17">
        <v>0</v>
      </c>
      <c r="G35" s="17">
        <v>0</v>
      </c>
      <c r="H35" s="17">
        <v>0</v>
      </c>
      <c r="I35" s="17">
        <v>0</v>
      </c>
      <c r="J35" s="17">
        <v>0</v>
      </c>
      <c r="K35" s="17">
        <v>0</v>
      </c>
      <c r="L35" s="17">
        <v>0</v>
      </c>
      <c r="M35" s="17">
        <v>0</v>
      </c>
      <c r="N35" s="17">
        <v>0</v>
      </c>
      <c r="O35" s="17">
        <v>0</v>
      </c>
      <c r="P35" s="17">
        <v>0</v>
      </c>
      <c r="Q35" s="17">
        <v>0</v>
      </c>
      <c r="R35" s="17">
        <v>0</v>
      </c>
      <c r="S35" s="13">
        <v>-136</v>
      </c>
      <c r="T35" s="17">
        <v>0</v>
      </c>
      <c r="U35" s="13">
        <v>-136</v>
      </c>
      <c r="V35" s="13">
        <v>0</v>
      </c>
      <c r="W35" s="13">
        <v>0</v>
      </c>
      <c r="X35" s="13">
        <v>0</v>
      </c>
      <c r="Y35" s="13">
        <v>0</v>
      </c>
      <c r="Z35" s="17">
        <v>0</v>
      </c>
      <c r="AA35" s="17">
        <v>0</v>
      </c>
      <c r="AB35" s="17">
        <v>0</v>
      </c>
      <c r="AC35" s="17">
        <v>0</v>
      </c>
    </row>
    <row r="36" spans="1:29" s="17" customFormat="1">
      <c r="A36" s="17" t="s">
        <v>43</v>
      </c>
      <c r="E36" s="140" t="s">
        <v>493</v>
      </c>
      <c r="F36" s="13">
        <v>0</v>
      </c>
      <c r="G36" s="13">
        <v>0</v>
      </c>
      <c r="H36" s="13">
        <v>0</v>
      </c>
      <c r="I36" s="13">
        <v>0</v>
      </c>
      <c r="J36" s="13">
        <v>0</v>
      </c>
      <c r="K36" s="13">
        <v>0</v>
      </c>
      <c r="L36" s="13">
        <v>0</v>
      </c>
      <c r="M36" s="13">
        <v>0</v>
      </c>
      <c r="N36" s="13">
        <v>0</v>
      </c>
      <c r="O36" s="13">
        <v>0</v>
      </c>
      <c r="P36" s="13">
        <v>0</v>
      </c>
      <c r="Q36" s="13">
        <v>0</v>
      </c>
      <c r="R36" s="17">
        <v>-95</v>
      </c>
      <c r="S36" s="17">
        <v>-95</v>
      </c>
      <c r="T36" s="17">
        <v>0</v>
      </c>
      <c r="U36" s="17">
        <v>-95</v>
      </c>
      <c r="V36" s="17">
        <v>0</v>
      </c>
      <c r="W36" s="17">
        <v>0</v>
      </c>
      <c r="X36" s="13">
        <v>0</v>
      </c>
      <c r="Y36" s="13">
        <v>0</v>
      </c>
      <c r="Z36" s="17">
        <v>0</v>
      </c>
      <c r="AA36" s="17">
        <v>0</v>
      </c>
      <c r="AB36" s="17">
        <v>0</v>
      </c>
      <c r="AC36" s="17">
        <v>0</v>
      </c>
    </row>
    <row r="37" spans="1:29">
      <c r="A37" s="108" t="s">
        <v>43</v>
      </c>
      <c r="E37" s="140" t="s">
        <v>486</v>
      </c>
      <c r="F37" s="2">
        <v>0</v>
      </c>
      <c r="G37" s="2">
        <v>0</v>
      </c>
      <c r="H37" s="2">
        <v>0</v>
      </c>
      <c r="I37" s="2">
        <v>0</v>
      </c>
      <c r="J37" s="2">
        <v>0</v>
      </c>
      <c r="K37" s="2">
        <v>0</v>
      </c>
      <c r="L37" s="2">
        <v>0</v>
      </c>
      <c r="M37" s="2">
        <v>0</v>
      </c>
      <c r="N37" s="2">
        <v>0</v>
      </c>
      <c r="O37" s="2">
        <v>0</v>
      </c>
      <c r="P37" s="2">
        <v>0</v>
      </c>
      <c r="Q37" s="17">
        <v>-440</v>
      </c>
      <c r="R37" s="17">
        <v>0</v>
      </c>
      <c r="S37" s="17">
        <v>0</v>
      </c>
      <c r="T37" s="17">
        <v>0</v>
      </c>
      <c r="U37" s="17">
        <v>0</v>
      </c>
      <c r="V37" s="17">
        <v>0</v>
      </c>
      <c r="W37" s="17">
        <v>0</v>
      </c>
      <c r="X37" s="13">
        <v>0</v>
      </c>
      <c r="Y37" s="13">
        <v>0</v>
      </c>
      <c r="Z37" s="17">
        <v>0</v>
      </c>
      <c r="AA37" s="17">
        <v>0</v>
      </c>
      <c r="AB37" s="17">
        <v>0</v>
      </c>
      <c r="AC37" s="17">
        <v>0</v>
      </c>
    </row>
    <row r="38" spans="1:29">
      <c r="A38" s="108" t="s">
        <v>43</v>
      </c>
      <c r="E38" s="140" t="s">
        <v>487</v>
      </c>
      <c r="F38" s="2">
        <v>0</v>
      </c>
      <c r="G38" s="2">
        <v>0</v>
      </c>
      <c r="H38" s="2">
        <v>0</v>
      </c>
      <c r="I38" s="2">
        <v>0</v>
      </c>
      <c r="J38" s="2">
        <v>0</v>
      </c>
      <c r="K38" s="2">
        <v>0</v>
      </c>
      <c r="L38" s="2">
        <v>0</v>
      </c>
      <c r="M38" s="2">
        <v>0</v>
      </c>
      <c r="N38" s="2">
        <v>0</v>
      </c>
      <c r="O38" s="2">
        <v>0</v>
      </c>
      <c r="P38" s="2">
        <v>0</v>
      </c>
      <c r="Q38" s="17">
        <v>-560</v>
      </c>
      <c r="R38" s="17">
        <v>0</v>
      </c>
      <c r="S38" s="17">
        <v>0</v>
      </c>
      <c r="T38" s="17">
        <v>0</v>
      </c>
      <c r="U38" s="17">
        <v>0</v>
      </c>
      <c r="V38" s="17">
        <v>0</v>
      </c>
      <c r="W38" s="17">
        <v>0</v>
      </c>
      <c r="X38" s="13">
        <v>0</v>
      </c>
      <c r="Y38" s="13">
        <v>0</v>
      </c>
      <c r="Z38" s="17">
        <v>0</v>
      </c>
      <c r="AA38" s="17">
        <v>0</v>
      </c>
      <c r="AB38" s="17">
        <v>0</v>
      </c>
      <c r="AC38" s="17">
        <v>0</v>
      </c>
    </row>
    <row r="39" spans="1:29">
      <c r="A39" s="108" t="s">
        <v>43</v>
      </c>
      <c r="E39" s="140" t="s">
        <v>488</v>
      </c>
      <c r="F39" s="2">
        <v>0</v>
      </c>
      <c r="G39" s="2">
        <v>0</v>
      </c>
      <c r="H39" s="2">
        <v>0</v>
      </c>
      <c r="I39" s="2">
        <v>0</v>
      </c>
      <c r="J39" s="2">
        <v>0</v>
      </c>
      <c r="K39" s="2">
        <v>0</v>
      </c>
      <c r="L39" s="2">
        <v>0</v>
      </c>
      <c r="M39" s="2">
        <v>0</v>
      </c>
      <c r="N39" s="2">
        <v>0</v>
      </c>
      <c r="O39" s="2">
        <v>0</v>
      </c>
      <c r="P39" s="2">
        <v>0</v>
      </c>
      <c r="Q39" s="17">
        <v>-218</v>
      </c>
      <c r="R39" s="17">
        <v>0</v>
      </c>
      <c r="S39" s="17">
        <v>0</v>
      </c>
      <c r="T39" s="17">
        <v>0</v>
      </c>
      <c r="U39" s="17">
        <v>0</v>
      </c>
      <c r="V39" s="17">
        <v>0</v>
      </c>
      <c r="W39" s="17">
        <v>0</v>
      </c>
      <c r="X39" s="13">
        <v>0</v>
      </c>
      <c r="Y39" s="13">
        <v>0</v>
      </c>
      <c r="Z39" s="17">
        <v>0</v>
      </c>
      <c r="AA39" s="17">
        <v>0</v>
      </c>
      <c r="AB39" s="17">
        <v>0</v>
      </c>
      <c r="AC39" s="17">
        <v>0</v>
      </c>
    </row>
    <row r="40" spans="1:29">
      <c r="A40" s="108" t="s">
        <v>43</v>
      </c>
      <c r="E40" s="124" t="s">
        <v>129</v>
      </c>
      <c r="F40" s="108">
        <v>0</v>
      </c>
      <c r="G40" s="108">
        <v>0</v>
      </c>
      <c r="H40" s="108">
        <v>0</v>
      </c>
      <c r="I40" s="108">
        <v>0</v>
      </c>
      <c r="J40" s="108">
        <v>0</v>
      </c>
      <c r="K40" s="108">
        <v>0</v>
      </c>
      <c r="L40" s="108">
        <v>0</v>
      </c>
      <c r="M40" s="108">
        <v>0</v>
      </c>
      <c r="N40" s="108">
        <v>-187</v>
      </c>
      <c r="O40" s="108">
        <v>-162</v>
      </c>
      <c r="P40" s="108">
        <v>-162</v>
      </c>
      <c r="Q40" s="108">
        <v>-162</v>
      </c>
      <c r="R40" s="108">
        <v>0</v>
      </c>
      <c r="S40" s="108">
        <v>0</v>
      </c>
      <c r="T40" s="17">
        <v>0</v>
      </c>
      <c r="U40" s="108">
        <v>0</v>
      </c>
      <c r="V40" s="108">
        <v>0</v>
      </c>
      <c r="W40" s="108">
        <v>0</v>
      </c>
      <c r="X40" s="2">
        <v>0</v>
      </c>
      <c r="Y40" s="2">
        <v>0</v>
      </c>
      <c r="Z40" s="17">
        <v>0</v>
      </c>
      <c r="AA40" s="17">
        <v>0</v>
      </c>
      <c r="AB40" s="17">
        <v>0</v>
      </c>
      <c r="AC40" s="17">
        <v>0</v>
      </c>
    </row>
    <row r="41" spans="1:29">
      <c r="A41" s="108" t="s">
        <v>43</v>
      </c>
      <c r="E41" s="124" t="s">
        <v>130</v>
      </c>
      <c r="F41" s="108">
        <v>0</v>
      </c>
      <c r="G41" s="108">
        <v>0</v>
      </c>
      <c r="H41" s="108">
        <v>0</v>
      </c>
      <c r="I41" s="108">
        <v>0</v>
      </c>
      <c r="J41" s="108">
        <v>0</v>
      </c>
      <c r="K41" s="108">
        <v>0</v>
      </c>
      <c r="L41" s="108">
        <v>0</v>
      </c>
      <c r="M41" s="108">
        <v>0</v>
      </c>
      <c r="N41" s="108">
        <v>-132</v>
      </c>
      <c r="O41" s="108">
        <v>-132</v>
      </c>
      <c r="P41" s="108">
        <v>-132</v>
      </c>
      <c r="Q41" s="108">
        <v>-132</v>
      </c>
      <c r="R41" s="108">
        <v>0</v>
      </c>
      <c r="S41" s="108">
        <v>0</v>
      </c>
      <c r="T41" s="17">
        <v>0</v>
      </c>
      <c r="U41" s="108">
        <v>0</v>
      </c>
      <c r="V41" s="108">
        <v>0</v>
      </c>
      <c r="W41" s="108">
        <v>0</v>
      </c>
      <c r="X41" s="2">
        <v>0</v>
      </c>
      <c r="Y41" s="2">
        <v>0</v>
      </c>
      <c r="Z41" s="17">
        <v>0</v>
      </c>
      <c r="AA41" s="17">
        <v>0</v>
      </c>
      <c r="AB41" s="17">
        <v>0</v>
      </c>
      <c r="AC41" s="17">
        <v>0</v>
      </c>
    </row>
    <row r="42" spans="1:29">
      <c r="A42" s="108" t="s">
        <v>43</v>
      </c>
      <c r="E42" s="124" t="s">
        <v>131</v>
      </c>
      <c r="F42" s="108">
        <v>0</v>
      </c>
      <c r="G42" s="108">
        <v>0</v>
      </c>
      <c r="H42" s="108">
        <v>0</v>
      </c>
      <c r="I42" s="108">
        <v>0</v>
      </c>
      <c r="J42" s="108">
        <v>0</v>
      </c>
      <c r="K42" s="108">
        <v>0</v>
      </c>
      <c r="L42" s="108">
        <v>0</v>
      </c>
      <c r="M42" s="108">
        <v>0</v>
      </c>
      <c r="N42" s="108">
        <v>-105</v>
      </c>
      <c r="O42" s="108">
        <v>-105</v>
      </c>
      <c r="P42" s="108">
        <v>-105</v>
      </c>
      <c r="Q42" s="108">
        <v>-105</v>
      </c>
      <c r="R42" s="108">
        <v>0</v>
      </c>
      <c r="S42" s="108">
        <v>0</v>
      </c>
      <c r="T42" s="17">
        <v>0</v>
      </c>
      <c r="U42" s="108">
        <v>0</v>
      </c>
      <c r="V42" s="108">
        <v>0</v>
      </c>
      <c r="W42" s="108">
        <v>0</v>
      </c>
      <c r="X42" s="2">
        <v>0</v>
      </c>
      <c r="Y42" s="2">
        <v>0</v>
      </c>
      <c r="Z42" s="17">
        <v>0</v>
      </c>
      <c r="AA42" s="17">
        <v>0</v>
      </c>
      <c r="AB42" s="17">
        <v>0</v>
      </c>
      <c r="AC42" s="17">
        <v>0</v>
      </c>
    </row>
    <row r="43" spans="1:29">
      <c r="A43" s="108" t="s">
        <v>43</v>
      </c>
      <c r="E43" s="108" t="s">
        <v>132</v>
      </c>
      <c r="F43" s="108">
        <v>0</v>
      </c>
      <c r="G43" s="108">
        <v>0</v>
      </c>
      <c r="H43" s="108">
        <v>0</v>
      </c>
      <c r="I43" s="108">
        <v>0</v>
      </c>
      <c r="J43" s="108">
        <v>0</v>
      </c>
      <c r="K43" s="108">
        <v>-539</v>
      </c>
      <c r="L43" s="108">
        <v>-484</v>
      </c>
      <c r="M43" s="108">
        <v>-487</v>
      </c>
      <c r="N43" s="108">
        <v>0</v>
      </c>
      <c r="O43" s="108">
        <v>0</v>
      </c>
      <c r="P43" s="108">
        <v>0</v>
      </c>
      <c r="Q43" s="108">
        <v>0</v>
      </c>
      <c r="R43" s="108">
        <v>0</v>
      </c>
      <c r="S43" s="108">
        <v>0</v>
      </c>
      <c r="T43" s="17">
        <v>0</v>
      </c>
      <c r="U43" s="108">
        <v>0</v>
      </c>
      <c r="V43" s="108">
        <v>0</v>
      </c>
      <c r="W43" s="108">
        <v>0</v>
      </c>
      <c r="X43" s="108">
        <v>0</v>
      </c>
      <c r="Y43" s="108">
        <v>0</v>
      </c>
      <c r="Z43" s="17">
        <v>0</v>
      </c>
      <c r="AA43" s="17">
        <v>0</v>
      </c>
      <c r="AB43" s="17">
        <v>0</v>
      </c>
      <c r="AC43" s="17">
        <v>0</v>
      </c>
    </row>
    <row r="44" spans="1:29">
      <c r="A44" s="108" t="s">
        <v>43</v>
      </c>
      <c r="E44" s="108" t="s">
        <v>134</v>
      </c>
      <c r="F44" s="108">
        <v>0</v>
      </c>
      <c r="G44" s="108">
        <v>0</v>
      </c>
      <c r="H44" s="108">
        <v>0</v>
      </c>
      <c r="I44" s="108">
        <v>-317</v>
      </c>
      <c r="J44" s="2">
        <v>0</v>
      </c>
      <c r="K44" s="2">
        <v>0</v>
      </c>
      <c r="L44" s="2">
        <v>0</v>
      </c>
      <c r="M44" s="2">
        <v>0</v>
      </c>
      <c r="N44" s="2">
        <v>0</v>
      </c>
      <c r="O44" s="2">
        <v>0</v>
      </c>
      <c r="P44" s="2">
        <v>0</v>
      </c>
      <c r="Q44" s="2">
        <v>0</v>
      </c>
      <c r="R44" s="2">
        <v>0</v>
      </c>
      <c r="S44" s="2">
        <v>0</v>
      </c>
      <c r="T44" s="17">
        <v>0</v>
      </c>
      <c r="U44" s="2">
        <v>0</v>
      </c>
      <c r="V44" s="2">
        <v>0</v>
      </c>
      <c r="W44" s="2">
        <v>0</v>
      </c>
      <c r="X44" s="2">
        <v>0</v>
      </c>
      <c r="Y44" s="2">
        <v>0</v>
      </c>
      <c r="Z44" s="17">
        <v>0</v>
      </c>
      <c r="AA44" s="17">
        <v>0</v>
      </c>
      <c r="AB44" s="17">
        <v>0</v>
      </c>
      <c r="AC44" s="17">
        <v>0</v>
      </c>
    </row>
    <row r="45" spans="1:29">
      <c r="A45" s="108" t="s">
        <v>43</v>
      </c>
      <c r="E45" s="108" t="s">
        <v>135</v>
      </c>
      <c r="F45" s="108">
        <v>0</v>
      </c>
      <c r="G45" s="108">
        <v>-31</v>
      </c>
      <c r="H45" s="108">
        <v>-31</v>
      </c>
      <c r="I45" s="108">
        <v>-45</v>
      </c>
      <c r="J45" s="2">
        <v>0</v>
      </c>
      <c r="K45" s="2">
        <v>0</v>
      </c>
      <c r="L45" s="2">
        <v>0</v>
      </c>
      <c r="M45" s="2">
        <v>0</v>
      </c>
      <c r="N45" s="2">
        <v>0</v>
      </c>
      <c r="O45" s="2">
        <v>0</v>
      </c>
      <c r="P45" s="2">
        <v>0</v>
      </c>
      <c r="Q45" s="2">
        <v>0</v>
      </c>
      <c r="R45" s="2">
        <v>0</v>
      </c>
      <c r="S45" s="2">
        <v>0</v>
      </c>
      <c r="T45" s="17">
        <v>0</v>
      </c>
      <c r="U45" s="2">
        <v>0</v>
      </c>
      <c r="V45" s="2">
        <v>0</v>
      </c>
      <c r="W45" s="2">
        <v>0</v>
      </c>
      <c r="X45" s="2">
        <v>0</v>
      </c>
      <c r="Y45" s="2">
        <v>0</v>
      </c>
      <c r="Z45" s="17">
        <v>0</v>
      </c>
      <c r="AA45" s="17">
        <v>0</v>
      </c>
      <c r="AB45" s="17">
        <v>0</v>
      </c>
      <c r="AC45" s="17">
        <v>0</v>
      </c>
    </row>
    <row r="46" spans="1:29">
      <c r="E46" s="40" t="s">
        <v>608</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40">
        <v>0</v>
      </c>
      <c r="AA46" s="40">
        <v>0</v>
      </c>
      <c r="AB46" s="40">
        <v>0</v>
      </c>
      <c r="AC46" s="40">
        <v>-927</v>
      </c>
    </row>
    <row r="47" spans="1:29">
      <c r="A47" s="108" t="s">
        <v>43</v>
      </c>
      <c r="E47" s="108" t="s">
        <v>133</v>
      </c>
      <c r="F47" s="108">
        <v>0</v>
      </c>
      <c r="G47" s="108">
        <v>0</v>
      </c>
      <c r="H47" s="108">
        <v>0</v>
      </c>
      <c r="I47" s="108">
        <v>0</v>
      </c>
      <c r="J47" s="108">
        <v>34</v>
      </c>
      <c r="K47" s="108">
        <v>34</v>
      </c>
      <c r="L47" s="108">
        <v>87</v>
      </c>
      <c r="M47" s="108">
        <v>132</v>
      </c>
      <c r="N47" s="108">
        <v>0</v>
      </c>
      <c r="O47" s="108">
        <v>0</v>
      </c>
      <c r="P47" s="108">
        <v>56</v>
      </c>
      <c r="Q47" s="108">
        <v>56</v>
      </c>
      <c r="R47" s="108">
        <v>0</v>
      </c>
      <c r="S47" s="108">
        <v>0</v>
      </c>
      <c r="T47" s="17">
        <v>0</v>
      </c>
      <c r="U47" s="108">
        <v>20</v>
      </c>
      <c r="V47" s="108">
        <v>0</v>
      </c>
      <c r="W47" s="108">
        <v>0</v>
      </c>
      <c r="X47" s="2">
        <v>20</v>
      </c>
      <c r="Y47" s="2">
        <v>20</v>
      </c>
      <c r="Z47" s="17">
        <v>0</v>
      </c>
      <c r="AA47" s="17">
        <v>0</v>
      </c>
      <c r="AB47" s="17">
        <v>0</v>
      </c>
      <c r="AC47" s="17">
        <v>0</v>
      </c>
    </row>
    <row r="48" spans="1:29">
      <c r="A48" s="108" t="s">
        <v>44</v>
      </c>
      <c r="E48" s="34" t="s">
        <v>28</v>
      </c>
      <c r="F48" s="34">
        <f>SUM(F40:F47)</f>
        <v>0</v>
      </c>
      <c r="G48" s="34">
        <f>SUM(G40:G47)</f>
        <v>-31</v>
      </c>
      <c r="H48" s="34">
        <f>SUM(H40:H47)</f>
        <v>-31</v>
      </c>
      <c r="I48" s="34">
        <f>SUM(I40:I47)</f>
        <v>-362</v>
      </c>
      <c r="J48" s="34">
        <f>SUM(J40:J47)</f>
        <v>34</v>
      </c>
      <c r="K48" s="34">
        <v>-505</v>
      </c>
      <c r="L48" s="34">
        <f>SUM(L40:L47)</f>
        <v>-397</v>
      </c>
      <c r="M48" s="34">
        <v>-355</v>
      </c>
      <c r="N48" s="34">
        <f>SUM(N40:N47)</f>
        <v>-424</v>
      </c>
      <c r="O48" s="34">
        <v>-399</v>
      </c>
      <c r="P48" s="34">
        <v>-343</v>
      </c>
      <c r="Q48" s="34">
        <v>-1561</v>
      </c>
      <c r="R48" s="34">
        <v>-95</v>
      </c>
      <c r="S48" s="34">
        <v>-302</v>
      </c>
      <c r="T48" s="104">
        <v>0</v>
      </c>
      <c r="U48" s="34">
        <v>-1064</v>
      </c>
      <c r="V48" s="34">
        <v>0</v>
      </c>
      <c r="W48" s="34">
        <v>0</v>
      </c>
      <c r="X48" s="34">
        <v>-34</v>
      </c>
      <c r="Y48" s="34">
        <v>-138</v>
      </c>
      <c r="Z48" s="104">
        <v>0</v>
      </c>
      <c r="AA48" s="104">
        <v>0</v>
      </c>
      <c r="AB48" s="104">
        <v>0</v>
      </c>
      <c r="AC48" s="104">
        <v>-1032</v>
      </c>
    </row>
  </sheetData>
  <phoneticPr fontId="0" type="noConversion"/>
  <pageMargins left="0.75" right="0.75" top="1" bottom="1" header="0.5" footer="0.5"/>
  <pageSetup paperSize="8" scale="63"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L11"/>
  <sheetViews>
    <sheetView view="pageBreakPreview" topLeftCell="E1" zoomScale="90" zoomScaleSheetLayoutView="90" workbookViewId="0">
      <selection activeCell="E24" sqref="E24"/>
    </sheetView>
  </sheetViews>
  <sheetFormatPr baseColWidth="10" defaultColWidth="8.83203125" defaultRowHeight="15.75" customHeight="1" x14ac:dyDescent="0"/>
  <cols>
    <col min="1" max="1" width="16.83203125" style="64" hidden="1" customWidth="1"/>
    <col min="2" max="2" width="12.1640625" style="81" hidden="1" customWidth="1"/>
    <col min="3" max="3" width="11.1640625" style="81" hidden="1" customWidth="1"/>
    <col min="4" max="4" width="27.5" style="81" hidden="1" customWidth="1"/>
    <col min="5" max="5" width="37.6640625" style="81" customWidth="1"/>
    <col min="6" max="6" width="11.5" style="113" customWidth="1"/>
    <col min="7" max="7" width="10.5" style="113" customWidth="1"/>
    <col min="8" max="8" width="12.33203125" style="113" customWidth="1"/>
    <col min="9" max="9" width="10.6640625" style="113" customWidth="1"/>
    <col min="10" max="10" width="10.5" style="113" customWidth="1"/>
    <col min="11" max="11" width="12.5" style="113" customWidth="1"/>
    <col min="12" max="12" width="11" style="64" customWidth="1"/>
    <col min="13" max="16384" width="8.83203125" style="40"/>
  </cols>
  <sheetData>
    <row r="1" spans="1:12" ht="15.75" customHeight="1">
      <c r="A1" s="114">
        <f>'Income_statement-Q'!A1</f>
        <v>41306</v>
      </c>
      <c r="B1" s="115" t="s">
        <v>175</v>
      </c>
      <c r="C1" s="116"/>
      <c r="D1" s="117" t="str">
        <f>Company</f>
        <v>AB Electrolux</v>
      </c>
      <c r="E1" s="117" t="str">
        <f>Company</f>
        <v>AB Electrolux</v>
      </c>
    </row>
    <row r="2" spans="1:12" ht="15.75" customHeight="1">
      <c r="A2" s="118"/>
      <c r="B2" s="115" t="s">
        <v>177</v>
      </c>
      <c r="C2" s="116"/>
      <c r="D2" s="119">
        <f>A1</f>
        <v>41306</v>
      </c>
      <c r="E2" s="120">
        <f>A1</f>
        <v>41306</v>
      </c>
    </row>
    <row r="3" spans="1:12" ht="15.75" customHeight="1">
      <c r="A3" s="118"/>
      <c r="B3" s="115" t="s">
        <v>178</v>
      </c>
      <c r="C3" s="116" t="s">
        <v>179</v>
      </c>
      <c r="D3" s="121" t="s">
        <v>180</v>
      </c>
      <c r="E3" s="121" t="s">
        <v>181</v>
      </c>
      <c r="F3" s="131"/>
      <c r="G3" s="131"/>
      <c r="H3" s="131"/>
      <c r="I3" s="131"/>
      <c r="J3" s="131"/>
      <c r="K3" s="131"/>
    </row>
    <row r="4" spans="1:12" ht="24" customHeight="1">
      <c r="A4" s="40" t="s">
        <v>41</v>
      </c>
      <c r="B4" s="115" t="s">
        <v>182</v>
      </c>
      <c r="C4" s="82"/>
      <c r="D4" s="131" t="s">
        <v>501</v>
      </c>
      <c r="E4" s="131" t="s">
        <v>604</v>
      </c>
      <c r="F4" s="222"/>
      <c r="G4" s="222"/>
      <c r="H4" s="222"/>
      <c r="I4" s="222"/>
      <c r="J4" s="64"/>
      <c r="K4" s="64"/>
    </row>
    <row r="5" spans="1:12" ht="15.75" customHeight="1">
      <c r="A5" s="67"/>
      <c r="B5" s="115" t="s">
        <v>184</v>
      </c>
      <c r="C5" s="61" t="s">
        <v>339</v>
      </c>
      <c r="F5" s="222"/>
      <c r="G5" s="222"/>
      <c r="H5" s="222"/>
      <c r="I5" s="222"/>
      <c r="J5" s="64"/>
      <c r="K5" s="64"/>
    </row>
    <row r="6" spans="1:12" ht="15.75" customHeight="1">
      <c r="A6" s="67" t="s">
        <v>442</v>
      </c>
      <c r="B6" s="115" t="s">
        <v>183</v>
      </c>
      <c r="C6" s="116" t="s">
        <v>339</v>
      </c>
      <c r="D6" s="121"/>
      <c r="E6" s="131"/>
      <c r="F6" s="135">
        <v>2013</v>
      </c>
      <c r="G6" s="130" t="s">
        <v>582</v>
      </c>
      <c r="H6" s="130" t="s">
        <v>583</v>
      </c>
      <c r="I6" s="130" t="s">
        <v>584</v>
      </c>
      <c r="J6" s="130" t="s">
        <v>605</v>
      </c>
      <c r="K6" s="130" t="s">
        <v>606</v>
      </c>
      <c r="L6" s="130" t="s">
        <v>28</v>
      </c>
    </row>
    <row r="7" spans="1:12" ht="15.75" customHeight="1">
      <c r="A7" s="40" t="s">
        <v>43</v>
      </c>
      <c r="B7" s="82"/>
      <c r="C7" s="82"/>
      <c r="D7" s="132"/>
      <c r="E7" s="223" t="s">
        <v>37</v>
      </c>
      <c r="F7" s="188"/>
      <c r="G7" s="244"/>
      <c r="H7" s="244"/>
      <c r="I7" s="244"/>
      <c r="J7" s="13"/>
      <c r="K7" s="13"/>
      <c r="L7" s="230"/>
    </row>
    <row r="8" spans="1:12" ht="12.75" customHeight="1">
      <c r="A8" s="40" t="s">
        <v>43</v>
      </c>
      <c r="B8" s="82"/>
      <c r="C8" s="82"/>
      <c r="D8" s="132"/>
      <c r="E8" s="241" t="s">
        <v>580</v>
      </c>
      <c r="F8" s="13" t="s">
        <v>599</v>
      </c>
      <c r="G8" s="13">
        <v>1132</v>
      </c>
      <c r="H8" s="13">
        <v>1002</v>
      </c>
      <c r="I8" s="13">
        <v>3195</v>
      </c>
      <c r="J8" s="13">
        <v>500</v>
      </c>
      <c r="K8" s="13">
        <v>1000</v>
      </c>
      <c r="L8" s="13">
        <v>6829</v>
      </c>
    </row>
    <row r="9" spans="1:12" ht="13.5" customHeight="1">
      <c r="A9" s="40" t="s">
        <v>43</v>
      </c>
      <c r="B9" s="82"/>
      <c r="C9" s="82"/>
      <c r="D9" s="132"/>
      <c r="E9" s="241" t="s">
        <v>581</v>
      </c>
      <c r="F9" s="13" t="s">
        <v>599</v>
      </c>
      <c r="G9" s="13">
        <v>95</v>
      </c>
      <c r="H9" s="13">
        <v>1743</v>
      </c>
      <c r="I9" s="13" t="s">
        <v>599</v>
      </c>
      <c r="J9" s="13">
        <v>1000</v>
      </c>
      <c r="K9" s="13">
        <v>338</v>
      </c>
      <c r="L9" s="13">
        <v>3176</v>
      </c>
    </row>
    <row r="10" spans="1:12" ht="15" customHeight="1">
      <c r="A10" s="245" t="s">
        <v>43</v>
      </c>
      <c r="D10" s="129"/>
      <c r="E10" s="241" t="s">
        <v>518</v>
      </c>
      <c r="F10" s="13">
        <v>1000</v>
      </c>
      <c r="G10" s="13" t="s">
        <v>599</v>
      </c>
      <c r="H10" s="13" t="s">
        <v>599</v>
      </c>
      <c r="I10" s="13" t="s">
        <v>599</v>
      </c>
      <c r="J10" s="13" t="s">
        <v>599</v>
      </c>
      <c r="K10" s="13" t="s">
        <v>599</v>
      </c>
      <c r="L10" s="13">
        <v>1000</v>
      </c>
    </row>
    <row r="11" spans="1:12" ht="15.75" customHeight="1">
      <c r="A11" s="40" t="s">
        <v>28</v>
      </c>
      <c r="B11" s="81" t="s">
        <v>341</v>
      </c>
      <c r="E11" s="242" t="s">
        <v>28</v>
      </c>
      <c r="F11" s="13">
        <v>1000</v>
      </c>
      <c r="G11" s="13">
        <v>1227</v>
      </c>
      <c r="H11" s="13">
        <v>2745</v>
      </c>
      <c r="I11" s="13">
        <v>3195</v>
      </c>
      <c r="J11" s="13">
        <v>1500</v>
      </c>
      <c r="K11" s="13">
        <v>1338</v>
      </c>
      <c r="L11" s="13">
        <v>11005</v>
      </c>
    </row>
  </sheetData>
  <phoneticPr fontId="0" type="noConversion"/>
  <pageMargins left="0.75" right="0.75" top="1" bottom="1" header="0.5" footer="0.5"/>
  <pageSetup paperSize="9" scale="75" orientation="portrait"/>
  <headerFooter alignWithMargins="0"/>
  <colBreaks count="1" manualBreakCount="1">
    <brk id="4" max="9" man="1"/>
  </col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H65"/>
  <sheetViews>
    <sheetView view="pageBreakPreview" zoomScale="80" zoomScaleSheetLayoutView="80" workbookViewId="0">
      <pane xSplit="5" ySplit="6" topLeftCell="F7" activePane="bottomRight" state="frozen"/>
      <selection pane="topRight"/>
      <selection pane="bottomLeft"/>
      <selection pane="bottomRight" activeCell="AK34" sqref="AK34"/>
    </sheetView>
  </sheetViews>
  <sheetFormatPr baseColWidth="10" defaultColWidth="8.83203125" defaultRowHeight="12" x14ac:dyDescent="0"/>
  <cols>
    <col min="1" max="1" width="15" style="108" hidden="1" customWidth="1"/>
    <col min="2" max="2" width="12.1640625" style="108" hidden="1" customWidth="1"/>
    <col min="3" max="3" width="11.1640625" style="108" hidden="1" customWidth="1"/>
    <col min="4" max="4" width="27.5" style="108" hidden="1" customWidth="1"/>
    <col min="5" max="5" width="30.83203125" style="108" customWidth="1"/>
    <col min="6" max="15" width="11" style="108" hidden="1" customWidth="1"/>
    <col min="16" max="16" width="11.6640625" style="108" hidden="1" customWidth="1"/>
    <col min="17" max="17" width="11.83203125" style="108" hidden="1" customWidth="1"/>
    <col min="18" max="18" width="9.83203125" style="108" hidden="1" customWidth="1"/>
    <col min="19" max="19" width="10" style="108" hidden="1" customWidth="1"/>
    <col min="20" max="21" width="11.1640625" style="108" hidden="1" customWidth="1"/>
    <col min="22" max="24" width="11.33203125" style="108" hidden="1" customWidth="1"/>
    <col min="25" max="25" width="11.1640625" style="108" hidden="1" customWidth="1"/>
    <col min="26" max="26" width="9.5" style="108" customWidth="1"/>
    <col min="27" max="27" width="8.83203125" style="108"/>
    <col min="28" max="28" width="9.5" style="108" bestFit="1" customWidth="1"/>
    <col min="29" max="29" width="8.83203125" style="108"/>
    <col min="30" max="34" width="8.83203125" style="108" bestFit="1" customWidth="1"/>
    <col min="35" max="16384" width="8.83203125" style="108"/>
  </cols>
  <sheetData>
    <row r="1" spans="1:34" ht="17">
      <c r="A1" s="114">
        <f>+'Income_statement-Q'!A1</f>
        <v>41306</v>
      </c>
      <c r="B1" s="115" t="s">
        <v>175</v>
      </c>
      <c r="C1" s="116"/>
      <c r="D1" s="117" t="str">
        <f>Company</f>
        <v>AB Electrolux</v>
      </c>
      <c r="E1" s="117" t="str">
        <f>Company</f>
        <v>AB Electrolux</v>
      </c>
    </row>
    <row r="2" spans="1:34">
      <c r="A2" s="118"/>
      <c r="B2" s="115" t="s">
        <v>177</v>
      </c>
      <c r="C2" s="116"/>
      <c r="D2" s="119">
        <f>A1</f>
        <v>41306</v>
      </c>
      <c r="E2" s="120">
        <f>A1</f>
        <v>41306</v>
      </c>
    </row>
    <row r="3" spans="1:34">
      <c r="A3" s="118"/>
      <c r="B3" s="115" t="s">
        <v>178</v>
      </c>
      <c r="C3" s="116" t="s">
        <v>179</v>
      </c>
      <c r="D3" s="121" t="s">
        <v>180</v>
      </c>
      <c r="E3" s="121" t="s">
        <v>181</v>
      </c>
    </row>
    <row r="4" spans="1:34">
      <c r="A4" s="40" t="s">
        <v>41</v>
      </c>
      <c r="B4" s="115" t="s">
        <v>182</v>
      </c>
      <c r="C4" s="40"/>
      <c r="D4" s="34" t="s">
        <v>462</v>
      </c>
      <c r="E4" s="34" t="s">
        <v>462</v>
      </c>
      <c r="F4" s="34"/>
      <c r="G4" s="34"/>
    </row>
    <row r="5" spans="1:34">
      <c r="A5" s="40"/>
      <c r="B5" s="115" t="s">
        <v>184</v>
      </c>
      <c r="C5" s="122" t="s">
        <v>339</v>
      </c>
      <c r="D5" s="34"/>
      <c r="E5" s="34"/>
      <c r="F5" s="34"/>
      <c r="G5" s="34"/>
      <c r="AD5" s="272" t="s">
        <v>619</v>
      </c>
      <c r="AE5" s="272" t="s">
        <v>619</v>
      </c>
      <c r="AF5" s="272" t="s">
        <v>619</v>
      </c>
      <c r="AG5" s="272" t="s">
        <v>619</v>
      </c>
      <c r="AH5" s="272" t="s">
        <v>619</v>
      </c>
    </row>
    <row r="6" spans="1:34">
      <c r="A6" s="108" t="s">
        <v>42</v>
      </c>
      <c r="B6" s="115" t="s">
        <v>183</v>
      </c>
      <c r="C6" s="122" t="s">
        <v>339</v>
      </c>
      <c r="D6" s="116"/>
      <c r="E6" s="34" t="s">
        <v>39</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123" t="s">
        <v>570</v>
      </c>
      <c r="Y6" s="238" t="s">
        <v>574</v>
      </c>
      <c r="Z6" s="238" t="s">
        <v>585</v>
      </c>
      <c r="AA6" s="238" t="s">
        <v>592</v>
      </c>
      <c r="AB6" s="238" t="s">
        <v>596</v>
      </c>
      <c r="AC6" s="238" t="s">
        <v>600</v>
      </c>
      <c r="AD6" s="254" t="s">
        <v>574</v>
      </c>
      <c r="AE6" s="254" t="s">
        <v>585</v>
      </c>
      <c r="AF6" s="254" t="s">
        <v>591</v>
      </c>
      <c r="AG6" s="254" t="s">
        <v>596</v>
      </c>
      <c r="AH6" s="254" t="s">
        <v>600</v>
      </c>
    </row>
    <row r="7" spans="1:34">
      <c r="A7" s="108" t="s">
        <v>43</v>
      </c>
      <c r="E7" s="108" t="s">
        <v>37</v>
      </c>
      <c r="AD7" s="255"/>
      <c r="AE7" s="255"/>
      <c r="AF7" s="255"/>
      <c r="AG7" s="255"/>
      <c r="AH7" s="255"/>
    </row>
    <row r="8" spans="1:34">
      <c r="A8" s="108" t="s">
        <v>44</v>
      </c>
      <c r="E8" s="146" t="s">
        <v>47</v>
      </c>
      <c r="F8" s="146"/>
      <c r="G8" s="146"/>
      <c r="H8" s="1"/>
      <c r="I8" s="1"/>
      <c r="J8" s="1"/>
      <c r="K8" s="1"/>
      <c r="L8" s="1"/>
      <c r="M8" s="1"/>
      <c r="N8" s="1"/>
      <c r="O8" s="1"/>
      <c r="P8" s="1"/>
      <c r="Q8" s="1"/>
      <c r="R8" s="1"/>
      <c r="S8" s="1"/>
      <c r="T8" s="1"/>
      <c r="U8" s="1"/>
      <c r="V8" s="1"/>
      <c r="W8" s="1"/>
      <c r="X8" s="1"/>
      <c r="Y8" s="1"/>
      <c r="Z8" s="1"/>
      <c r="AA8" s="1"/>
      <c r="AB8" s="1"/>
      <c r="AC8" s="1"/>
      <c r="AD8" s="255"/>
      <c r="AE8" s="255"/>
      <c r="AF8" s="255"/>
      <c r="AG8" s="255"/>
      <c r="AH8" s="255"/>
    </row>
    <row r="9" spans="1:34">
      <c r="A9" s="108" t="s">
        <v>43</v>
      </c>
      <c r="B9" s="108" t="s">
        <v>46</v>
      </c>
      <c r="E9" s="109" t="s">
        <v>48</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56">
        <v>15613</v>
      </c>
      <c r="AE9" s="256">
        <v>15874</v>
      </c>
      <c r="AF9" s="256">
        <v>16399</v>
      </c>
      <c r="AG9" s="256">
        <v>16009</v>
      </c>
      <c r="AH9" s="256">
        <v>16693</v>
      </c>
    </row>
    <row r="10" spans="1:34">
      <c r="A10" s="108" t="s">
        <v>43</v>
      </c>
      <c r="B10" s="108" t="s">
        <v>46</v>
      </c>
      <c r="E10" s="109" t="s">
        <v>49</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56">
        <v>6008</v>
      </c>
      <c r="AE10" s="256">
        <v>5756</v>
      </c>
      <c r="AF10" s="256">
        <v>5939</v>
      </c>
      <c r="AG10" s="256">
        <v>5618</v>
      </c>
      <c r="AH10" s="256">
        <v>5541</v>
      </c>
    </row>
    <row r="11" spans="1:34">
      <c r="A11" s="108" t="s">
        <v>43</v>
      </c>
      <c r="B11" s="108" t="s">
        <v>46</v>
      </c>
      <c r="E11" s="109" t="s">
        <v>50</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56">
        <v>5146</v>
      </c>
      <c r="AE11" s="256">
        <v>5040</v>
      </c>
      <c r="AF11" s="256">
        <v>5099</v>
      </c>
      <c r="AG11" s="256">
        <v>4977</v>
      </c>
      <c r="AH11" s="256">
        <v>5079</v>
      </c>
    </row>
    <row r="12" spans="1:34">
      <c r="A12" s="108" t="s">
        <v>43</v>
      </c>
      <c r="E12" s="109" t="s">
        <v>51</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56">
        <v>18</v>
      </c>
      <c r="AE12" s="256">
        <v>17</v>
      </c>
      <c r="AF12" s="256">
        <v>17</v>
      </c>
      <c r="AG12" s="256">
        <v>12</v>
      </c>
      <c r="AH12" s="256">
        <v>16</v>
      </c>
    </row>
    <row r="13" spans="1:34">
      <c r="A13" s="108" t="s">
        <v>43</v>
      </c>
      <c r="B13" s="108" t="s">
        <v>46</v>
      </c>
      <c r="E13" s="109" t="s">
        <v>52</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2980</v>
      </c>
      <c r="Z13" s="2">
        <v>3067</v>
      </c>
      <c r="AA13" s="2">
        <v>3117</v>
      </c>
      <c r="AB13" s="2">
        <v>3117</v>
      </c>
      <c r="AC13" s="2">
        <v>3306</v>
      </c>
      <c r="AD13" s="256">
        <v>3669</v>
      </c>
      <c r="AE13" s="256">
        <v>3588</v>
      </c>
      <c r="AF13" s="256">
        <v>3858</v>
      </c>
      <c r="AG13" s="256">
        <v>3927</v>
      </c>
      <c r="AH13" s="256">
        <v>4156</v>
      </c>
    </row>
    <row r="14" spans="1:34">
      <c r="A14" s="108" t="s">
        <v>43</v>
      </c>
      <c r="E14" s="109" t="s">
        <v>53</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517</v>
      </c>
      <c r="Z14" s="2">
        <v>530</v>
      </c>
      <c r="AA14" s="2">
        <v>537</v>
      </c>
      <c r="AB14" s="2">
        <v>521</v>
      </c>
      <c r="AC14" s="2">
        <v>552</v>
      </c>
      <c r="AD14" s="256">
        <v>306</v>
      </c>
      <c r="AE14" s="256">
        <v>309</v>
      </c>
      <c r="AF14" s="256">
        <v>299</v>
      </c>
      <c r="AG14" s="256">
        <v>308</v>
      </c>
      <c r="AH14" s="256">
        <v>333</v>
      </c>
    </row>
    <row r="15" spans="1:34">
      <c r="A15" s="108" t="s">
        <v>43</v>
      </c>
      <c r="E15" s="109" t="s">
        <v>615</v>
      </c>
      <c r="F15" s="2"/>
      <c r="G15" s="2"/>
      <c r="H15" s="2"/>
      <c r="I15" s="2"/>
      <c r="J15" s="2"/>
      <c r="K15" s="2"/>
      <c r="L15" s="2"/>
      <c r="M15" s="2"/>
      <c r="N15" s="2"/>
      <c r="O15" s="2"/>
      <c r="P15" s="2"/>
      <c r="Q15" s="2"/>
      <c r="R15" s="2"/>
      <c r="S15" s="2"/>
      <c r="T15" s="2"/>
      <c r="U15" s="2"/>
      <c r="V15" s="2"/>
      <c r="W15" s="2"/>
      <c r="X15" s="2"/>
      <c r="Y15" s="2"/>
      <c r="Z15" s="2"/>
      <c r="AA15" s="2"/>
      <c r="AB15" s="2"/>
      <c r="AC15" s="2"/>
      <c r="AD15" s="256">
        <v>371</v>
      </c>
      <c r="AE15" s="256">
        <v>471</v>
      </c>
      <c r="AF15" s="256">
        <v>544</v>
      </c>
      <c r="AG15" s="256">
        <v>376</v>
      </c>
      <c r="AH15" s="256">
        <v>286</v>
      </c>
    </row>
    <row r="16" spans="1:34">
      <c r="A16" s="108" t="s">
        <v>43</v>
      </c>
      <c r="B16" s="108" t="s">
        <v>46</v>
      </c>
      <c r="E16" s="109" t="s">
        <v>54</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3036</v>
      </c>
      <c r="Z16" s="2">
        <v>3061</v>
      </c>
      <c r="AA16" s="2">
        <v>3079</v>
      </c>
      <c r="AB16" s="2">
        <v>3062</v>
      </c>
      <c r="AC16" s="2">
        <v>2356</v>
      </c>
      <c r="AD16" s="256">
        <v>1212</v>
      </c>
      <c r="AE16" s="256">
        <v>1218</v>
      </c>
      <c r="AF16" s="256">
        <v>1186</v>
      </c>
      <c r="AG16" s="256">
        <v>1184</v>
      </c>
      <c r="AH16" s="256">
        <v>481</v>
      </c>
    </row>
    <row r="17" spans="1:34">
      <c r="A17" s="108" t="s">
        <v>44</v>
      </c>
      <c r="B17" s="108" t="s">
        <v>46</v>
      </c>
      <c r="E17" s="146" t="s">
        <v>55</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33318</v>
      </c>
      <c r="Z17" s="1">
        <v>33345</v>
      </c>
      <c r="AA17" s="1">
        <v>34187</v>
      </c>
      <c r="AB17" s="1">
        <v>33316</v>
      </c>
      <c r="AC17" s="1">
        <v>33543</v>
      </c>
      <c r="AD17" s="257">
        <v>32343</v>
      </c>
      <c r="AE17" s="257">
        <v>32273</v>
      </c>
      <c r="AF17" s="257">
        <v>33341</v>
      </c>
      <c r="AG17" s="257">
        <v>32411</v>
      </c>
      <c r="AH17" s="257">
        <v>32585</v>
      </c>
    </row>
    <row r="18" spans="1:34">
      <c r="A18" s="108" t="s">
        <v>43</v>
      </c>
      <c r="B18" s="108" t="s">
        <v>46</v>
      </c>
      <c r="E18" s="109" t="s">
        <v>56</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56">
        <v>11957</v>
      </c>
      <c r="AE18" s="256">
        <v>12631</v>
      </c>
      <c r="AF18" s="256">
        <v>14096</v>
      </c>
      <c r="AG18" s="256">
        <v>13899</v>
      </c>
      <c r="AH18" s="256">
        <v>12963</v>
      </c>
    </row>
    <row r="19" spans="1:34">
      <c r="A19" s="108" t="s">
        <v>43</v>
      </c>
      <c r="B19" s="108" t="s">
        <v>46</v>
      </c>
      <c r="E19" s="109" t="s">
        <v>57</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56">
        <v>19226</v>
      </c>
      <c r="AE19" s="256">
        <v>18224</v>
      </c>
      <c r="AF19" s="256">
        <v>18177</v>
      </c>
      <c r="AG19" s="256">
        <v>17815</v>
      </c>
      <c r="AH19" s="256">
        <v>18288</v>
      </c>
    </row>
    <row r="20" spans="1:34">
      <c r="A20" s="108" t="s">
        <v>43</v>
      </c>
      <c r="E20" s="109" t="s">
        <v>58</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56">
        <v>666</v>
      </c>
      <c r="AE20" s="256">
        <v>508</v>
      </c>
      <c r="AF20" s="256">
        <v>498</v>
      </c>
      <c r="AG20" s="256">
        <v>486</v>
      </c>
      <c r="AH20" s="256">
        <v>609</v>
      </c>
    </row>
    <row r="21" spans="1:34">
      <c r="A21" s="108" t="s">
        <v>43</v>
      </c>
      <c r="E21" s="109" t="s">
        <v>59</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56">
        <v>252</v>
      </c>
      <c r="AE21" s="256">
        <v>241</v>
      </c>
      <c r="AF21" s="256">
        <v>320</v>
      </c>
      <c r="AG21" s="256">
        <v>237</v>
      </c>
      <c r="AH21" s="256">
        <v>184</v>
      </c>
    </row>
    <row r="22" spans="1:34">
      <c r="A22" s="108" t="s">
        <v>43</v>
      </c>
      <c r="B22" s="108" t="s">
        <v>46</v>
      </c>
      <c r="E22" s="109" t="s">
        <v>60</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56">
        <v>3662</v>
      </c>
      <c r="AE22" s="256">
        <v>3656</v>
      </c>
      <c r="AF22" s="256">
        <v>3664</v>
      </c>
      <c r="AG22" s="256">
        <v>3582</v>
      </c>
      <c r="AH22" s="256">
        <v>3607</v>
      </c>
    </row>
    <row r="23" spans="1:34">
      <c r="A23" s="108" t="s">
        <v>43</v>
      </c>
      <c r="B23" s="108" t="s">
        <v>46</v>
      </c>
      <c r="E23" s="109" t="s">
        <v>61</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56">
        <v>337</v>
      </c>
      <c r="AE23" s="256">
        <v>650</v>
      </c>
      <c r="AF23" s="256">
        <v>618</v>
      </c>
      <c r="AG23" s="256">
        <v>491</v>
      </c>
      <c r="AH23" s="256">
        <v>123</v>
      </c>
    </row>
    <row r="24" spans="1:34">
      <c r="A24" s="108" t="s">
        <v>43</v>
      </c>
      <c r="B24" s="108" t="s">
        <v>46</v>
      </c>
      <c r="E24" s="109" t="s">
        <v>62</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56">
        <v>6966</v>
      </c>
      <c r="AE24" s="256">
        <v>8349</v>
      </c>
      <c r="AF24" s="256">
        <v>7985</v>
      </c>
      <c r="AG24" s="256">
        <v>6836</v>
      </c>
      <c r="AH24" s="256">
        <v>6835</v>
      </c>
    </row>
    <row r="25" spans="1:34">
      <c r="A25" s="108" t="s">
        <v>44</v>
      </c>
      <c r="B25" s="108" t="s">
        <v>46</v>
      </c>
      <c r="E25" s="210" t="s">
        <v>571</v>
      </c>
      <c r="F25" s="2"/>
      <c r="G25" s="2"/>
      <c r="H25" s="2"/>
      <c r="I25" s="2"/>
      <c r="J25" s="2"/>
      <c r="K25" s="2"/>
      <c r="L25" s="2"/>
      <c r="M25" s="2"/>
      <c r="N25" s="2"/>
      <c r="O25" s="2"/>
      <c r="P25" s="2"/>
      <c r="Q25" s="2"/>
      <c r="R25" s="2"/>
      <c r="S25" s="2"/>
      <c r="T25" s="2"/>
      <c r="U25" s="2"/>
      <c r="V25" s="2"/>
      <c r="W25" s="2"/>
      <c r="X25" s="14">
        <v>47259</v>
      </c>
      <c r="Y25" s="14"/>
      <c r="Z25" s="14"/>
      <c r="AA25" s="14"/>
      <c r="AB25" s="14"/>
      <c r="AC25" s="14"/>
      <c r="AD25" s="258"/>
      <c r="AE25" s="258"/>
      <c r="AF25" s="258"/>
      <c r="AG25" s="258"/>
      <c r="AH25" s="258"/>
    </row>
    <row r="26" spans="1:34">
      <c r="A26" s="108" t="s">
        <v>43</v>
      </c>
      <c r="B26" s="108" t="s">
        <v>46</v>
      </c>
      <c r="E26" s="109" t="s">
        <v>572</v>
      </c>
      <c r="F26" s="2"/>
      <c r="G26" s="2"/>
      <c r="H26" s="2"/>
      <c r="I26" s="2"/>
      <c r="J26" s="2"/>
      <c r="K26" s="2"/>
      <c r="L26" s="2"/>
      <c r="M26" s="2"/>
      <c r="N26" s="2"/>
      <c r="O26" s="2"/>
      <c r="P26" s="2"/>
      <c r="Q26" s="2"/>
      <c r="R26" s="2"/>
      <c r="S26" s="2"/>
      <c r="T26" s="2"/>
      <c r="U26" s="2"/>
      <c r="V26" s="2"/>
      <c r="W26" s="2"/>
      <c r="X26" s="2">
        <v>537</v>
      </c>
      <c r="Y26" s="2"/>
      <c r="Z26" s="2"/>
      <c r="AA26" s="2"/>
      <c r="AB26" s="2"/>
      <c r="AC26" s="2"/>
      <c r="AD26" s="256"/>
      <c r="AE26" s="256"/>
      <c r="AF26" s="256"/>
      <c r="AG26" s="256"/>
      <c r="AH26" s="256"/>
    </row>
    <row r="27" spans="1:34">
      <c r="A27" s="108" t="s">
        <v>44</v>
      </c>
      <c r="B27" s="108" t="s">
        <v>46</v>
      </c>
      <c r="E27" s="146" t="s">
        <v>63</v>
      </c>
      <c r="F27" s="1">
        <v>42837</v>
      </c>
      <c r="G27" s="1">
        <v>42343</v>
      </c>
      <c r="H27" s="1">
        <v>41344</v>
      </c>
      <c r="I27" s="1">
        <v>42282</v>
      </c>
      <c r="J27" s="1">
        <v>40349</v>
      </c>
      <c r="K27" s="1">
        <v>43441</v>
      </c>
      <c r="L27" s="1">
        <v>45342</v>
      </c>
      <c r="M27" s="1">
        <v>46411</v>
      </c>
      <c r="N27" s="1">
        <v>47213</v>
      </c>
      <c r="O27" s="1">
        <v>49881</v>
      </c>
      <c r="P27" s="1">
        <v>50273</v>
      </c>
      <c r="Q27" s="1">
        <v>47217</v>
      </c>
      <c r="R27" s="1">
        <v>46325</v>
      </c>
      <c r="S27" s="1">
        <v>49583</v>
      </c>
      <c r="T27" s="1">
        <v>47763</v>
      </c>
      <c r="U27" s="1">
        <v>46909</v>
      </c>
      <c r="V27" s="1">
        <v>43270</v>
      </c>
      <c r="W27" s="1">
        <v>46054</v>
      </c>
      <c r="X27" s="1">
        <v>47796</v>
      </c>
      <c r="Y27" s="1">
        <v>43066</v>
      </c>
      <c r="Z27" s="1">
        <v>44259</v>
      </c>
      <c r="AA27" s="1">
        <v>45358</v>
      </c>
      <c r="AB27" s="14">
        <v>43346</v>
      </c>
      <c r="AC27" s="14">
        <v>42609</v>
      </c>
      <c r="AD27" s="258">
        <v>43066</v>
      </c>
      <c r="AE27" s="258">
        <v>44259</v>
      </c>
      <c r="AF27" s="258">
        <v>45358</v>
      </c>
      <c r="AG27" s="258">
        <v>43346</v>
      </c>
      <c r="AH27" s="258">
        <v>42609</v>
      </c>
    </row>
    <row r="28" spans="1:34">
      <c r="A28" s="108" t="s">
        <v>44</v>
      </c>
      <c r="B28" s="108" t="s">
        <v>341</v>
      </c>
      <c r="E28" s="146" t="s">
        <v>64</v>
      </c>
      <c r="F28" s="1">
        <v>65836</v>
      </c>
      <c r="G28" s="1">
        <v>65563</v>
      </c>
      <c r="H28" s="1">
        <v>64516</v>
      </c>
      <c r="I28" s="1">
        <v>66089</v>
      </c>
      <c r="J28" s="1">
        <v>62908</v>
      </c>
      <c r="K28" s="1">
        <v>66770</v>
      </c>
      <c r="L28" s="1">
        <v>70291</v>
      </c>
      <c r="M28" s="1">
        <v>73323</v>
      </c>
      <c r="N28" s="1">
        <v>74395</v>
      </c>
      <c r="O28" s="1">
        <v>76534</v>
      </c>
      <c r="P28" s="1">
        <v>75320</v>
      </c>
      <c r="Q28" s="1">
        <v>72696</v>
      </c>
      <c r="R28" s="1">
        <v>71311</v>
      </c>
      <c r="S28" s="1">
        <v>75204</v>
      </c>
      <c r="T28" s="1">
        <v>72012</v>
      </c>
      <c r="U28" s="1">
        <v>73521</v>
      </c>
      <c r="V28" s="1">
        <v>69059</v>
      </c>
      <c r="W28" s="1">
        <v>72905</v>
      </c>
      <c r="X28" s="1">
        <v>77253</v>
      </c>
      <c r="Y28" s="1">
        <v>76384</v>
      </c>
      <c r="Z28" s="1">
        <v>77604</v>
      </c>
      <c r="AA28" s="1">
        <v>79545</v>
      </c>
      <c r="AB28" s="1">
        <v>76662</v>
      </c>
      <c r="AC28" s="1">
        <v>76152</v>
      </c>
      <c r="AD28" s="257">
        <v>75409</v>
      </c>
      <c r="AE28" s="257">
        <v>76532</v>
      </c>
      <c r="AF28" s="257">
        <v>78699</v>
      </c>
      <c r="AG28" s="257">
        <v>75757</v>
      </c>
      <c r="AH28" s="257">
        <v>75194</v>
      </c>
    </row>
    <row r="29" spans="1:34">
      <c r="A29" s="108" t="s">
        <v>45</v>
      </c>
      <c r="E29" s="109"/>
      <c r="F29" s="2"/>
      <c r="G29" s="2"/>
      <c r="H29" s="2"/>
      <c r="I29" s="2"/>
      <c r="J29" s="2"/>
      <c r="K29" s="2"/>
      <c r="L29" s="2"/>
      <c r="M29" s="2"/>
      <c r="N29" s="2"/>
      <c r="O29" s="2"/>
      <c r="P29" s="2"/>
      <c r="Q29" s="2"/>
      <c r="R29" s="2"/>
      <c r="S29" s="2"/>
      <c r="T29" s="2"/>
      <c r="U29" s="2"/>
      <c r="V29" s="2"/>
      <c r="W29" s="2"/>
      <c r="X29" s="2"/>
      <c r="Y29" s="2"/>
      <c r="Z29" s="2"/>
      <c r="AA29" s="2"/>
      <c r="AB29" s="2"/>
      <c r="AC29" s="2"/>
      <c r="AD29" s="256"/>
      <c r="AE29" s="256"/>
      <c r="AF29" s="256"/>
      <c r="AG29" s="256"/>
      <c r="AH29" s="256"/>
    </row>
    <row r="30" spans="1:34">
      <c r="A30" s="108" t="s">
        <v>44</v>
      </c>
      <c r="E30" s="146" t="s">
        <v>65</v>
      </c>
      <c r="F30" s="1"/>
      <c r="G30" s="1"/>
      <c r="H30" s="1"/>
      <c r="I30" s="1"/>
      <c r="J30" s="1"/>
      <c r="K30" s="1"/>
      <c r="L30" s="1"/>
      <c r="M30" s="1"/>
      <c r="N30" s="1"/>
      <c r="O30" s="1"/>
      <c r="P30" s="1"/>
      <c r="Q30" s="1"/>
      <c r="R30" s="1"/>
      <c r="S30" s="1"/>
      <c r="T30" s="1"/>
      <c r="U30" s="1"/>
      <c r="V30" s="1"/>
      <c r="W30" s="1"/>
      <c r="X30" s="1"/>
      <c r="Y30" s="1"/>
      <c r="Z30" s="1"/>
      <c r="AA30" s="1"/>
      <c r="AB30" s="1"/>
      <c r="AC30" s="1"/>
      <c r="AD30" s="257"/>
      <c r="AE30" s="257"/>
      <c r="AF30" s="257"/>
      <c r="AG30" s="257"/>
      <c r="AH30" s="257"/>
    </row>
    <row r="31" spans="1:34" ht="24">
      <c r="A31" s="108" t="s">
        <v>44</v>
      </c>
      <c r="E31" s="150" t="s">
        <v>66</v>
      </c>
      <c r="F31" s="2"/>
      <c r="G31" s="2"/>
      <c r="H31" s="2"/>
      <c r="I31" s="2"/>
      <c r="J31" s="2"/>
      <c r="K31" s="2"/>
      <c r="L31" s="2"/>
      <c r="M31" s="2"/>
      <c r="N31" s="2"/>
      <c r="O31" s="2"/>
      <c r="P31" s="2"/>
      <c r="Q31" s="2"/>
      <c r="R31" s="2"/>
      <c r="S31" s="2"/>
      <c r="T31" s="2"/>
      <c r="U31" s="2"/>
      <c r="V31" s="2"/>
      <c r="W31" s="2"/>
      <c r="X31" s="2"/>
      <c r="Y31" s="2"/>
      <c r="Z31" s="2"/>
      <c r="AA31" s="2"/>
      <c r="AB31" s="2"/>
      <c r="AC31" s="2"/>
      <c r="AD31" s="256"/>
      <c r="AE31" s="256"/>
      <c r="AF31" s="256"/>
      <c r="AG31" s="256"/>
      <c r="AH31" s="256"/>
    </row>
    <row r="32" spans="1:34">
      <c r="A32" s="108" t="s">
        <v>43</v>
      </c>
      <c r="E32" s="183" t="s">
        <v>67</v>
      </c>
      <c r="F32" s="2">
        <v>1545</v>
      </c>
      <c r="G32" s="2">
        <v>1545</v>
      </c>
      <c r="H32" s="2">
        <v>1545</v>
      </c>
      <c r="I32" s="2">
        <v>1545</v>
      </c>
      <c r="J32" s="2">
        <v>1545</v>
      </c>
      <c r="K32" s="2">
        <v>1545</v>
      </c>
      <c r="L32" s="2">
        <v>1545</v>
      </c>
      <c r="M32" s="2">
        <v>1545</v>
      </c>
      <c r="N32" s="2">
        <v>1545</v>
      </c>
      <c r="O32" s="2">
        <v>1545</v>
      </c>
      <c r="P32" s="2">
        <v>1545</v>
      </c>
      <c r="Q32" s="2">
        <v>1545</v>
      </c>
      <c r="R32" s="2">
        <v>1545</v>
      </c>
      <c r="S32" s="2">
        <v>1545</v>
      </c>
      <c r="T32" s="2">
        <v>1545</v>
      </c>
      <c r="U32" s="2">
        <v>1545</v>
      </c>
      <c r="V32" s="2">
        <v>1545</v>
      </c>
      <c r="W32" s="2">
        <v>1545</v>
      </c>
      <c r="X32" s="2">
        <v>1545</v>
      </c>
      <c r="Y32" s="2">
        <v>1545</v>
      </c>
      <c r="Z32" s="2">
        <v>1545</v>
      </c>
      <c r="AA32" s="2">
        <v>1545</v>
      </c>
      <c r="AB32" s="2">
        <v>1545</v>
      </c>
      <c r="AC32" s="2">
        <v>1545</v>
      </c>
      <c r="AD32" s="256">
        <v>1545</v>
      </c>
      <c r="AE32" s="256">
        <v>1545</v>
      </c>
      <c r="AF32" s="256">
        <v>1545</v>
      </c>
      <c r="AG32" s="256">
        <v>1545</v>
      </c>
      <c r="AH32" s="256">
        <v>1545</v>
      </c>
    </row>
    <row r="33" spans="1:34">
      <c r="A33" s="108" t="s">
        <v>43</v>
      </c>
      <c r="E33" s="183" t="s">
        <v>68</v>
      </c>
      <c r="F33" s="2">
        <v>2905</v>
      </c>
      <c r="G33" s="2">
        <v>2905</v>
      </c>
      <c r="H33" s="2">
        <v>2905</v>
      </c>
      <c r="I33" s="2">
        <v>2905</v>
      </c>
      <c r="J33" s="2">
        <v>2905</v>
      </c>
      <c r="K33" s="2">
        <v>2905</v>
      </c>
      <c r="L33" s="2">
        <v>2905</v>
      </c>
      <c r="M33" s="2">
        <v>2905</v>
      </c>
      <c r="N33" s="2">
        <v>2905</v>
      </c>
      <c r="O33" s="2">
        <v>2905</v>
      </c>
      <c r="P33" s="2">
        <v>2905</v>
      </c>
      <c r="Q33" s="2">
        <v>2905</v>
      </c>
      <c r="R33" s="2">
        <v>2905</v>
      </c>
      <c r="S33" s="2">
        <v>2905</v>
      </c>
      <c r="T33" s="2">
        <v>2905</v>
      </c>
      <c r="U33" s="2">
        <v>2905</v>
      </c>
      <c r="V33" s="2">
        <v>2905</v>
      </c>
      <c r="W33" s="2">
        <v>2905</v>
      </c>
      <c r="X33" s="2">
        <v>2905</v>
      </c>
      <c r="Y33" s="2">
        <v>2905</v>
      </c>
      <c r="Z33" s="2">
        <v>2905</v>
      </c>
      <c r="AA33" s="2">
        <v>2905</v>
      </c>
      <c r="AB33" s="2">
        <v>2905</v>
      </c>
      <c r="AC33" s="2">
        <v>2905</v>
      </c>
      <c r="AD33" s="256">
        <v>2905</v>
      </c>
      <c r="AE33" s="256">
        <v>2905</v>
      </c>
      <c r="AF33" s="256">
        <v>2905</v>
      </c>
      <c r="AG33" s="256">
        <v>2905</v>
      </c>
      <c r="AH33" s="256">
        <v>2905</v>
      </c>
    </row>
    <row r="34" spans="1:34">
      <c r="A34" s="108" t="s">
        <v>43</v>
      </c>
      <c r="E34" s="183" t="s">
        <v>69</v>
      </c>
      <c r="F34" s="2">
        <v>747</v>
      </c>
      <c r="G34" s="2">
        <v>704</v>
      </c>
      <c r="H34" s="2">
        <v>288</v>
      </c>
      <c r="I34" s="2">
        <v>844</v>
      </c>
      <c r="J34" s="2">
        <v>-275</v>
      </c>
      <c r="K34" s="2">
        <v>384</v>
      </c>
      <c r="L34" s="2">
        <v>1187</v>
      </c>
      <c r="M34" s="2">
        <v>2052</v>
      </c>
      <c r="N34" s="2">
        <v>2278</v>
      </c>
      <c r="O34" s="2">
        <v>2543</v>
      </c>
      <c r="P34" s="2">
        <v>1134</v>
      </c>
      <c r="Q34" s="2">
        <v>1814</v>
      </c>
      <c r="R34" s="2">
        <v>1465</v>
      </c>
      <c r="S34" s="2">
        <v>1829</v>
      </c>
      <c r="T34" s="2">
        <v>453</v>
      </c>
      <c r="U34" s="2">
        <v>636</v>
      </c>
      <c r="V34" s="2">
        <v>-258</v>
      </c>
      <c r="W34" s="2">
        <v>319</v>
      </c>
      <c r="X34" s="2">
        <v>538</v>
      </c>
      <c r="Y34" s="2">
        <v>324</v>
      </c>
      <c r="Z34" s="2">
        <v>-138</v>
      </c>
      <c r="AA34" s="2">
        <v>377</v>
      </c>
      <c r="AB34" s="2">
        <v>-1140</v>
      </c>
      <c r="AC34" s="2">
        <v>-1146</v>
      </c>
      <c r="AD34" s="256">
        <v>324</v>
      </c>
      <c r="AE34" s="256">
        <v>-138</v>
      </c>
      <c r="AF34" s="256">
        <v>377</v>
      </c>
      <c r="AG34" s="256">
        <v>-1140</v>
      </c>
      <c r="AH34" s="256">
        <v>-1146</v>
      </c>
    </row>
    <row r="35" spans="1:34">
      <c r="A35" s="108" t="s">
        <v>43</v>
      </c>
      <c r="B35" s="108" t="s">
        <v>46</v>
      </c>
      <c r="E35" s="183" t="s">
        <v>70</v>
      </c>
      <c r="F35" s="2">
        <v>9372</v>
      </c>
      <c r="G35" s="2">
        <v>8818</v>
      </c>
      <c r="H35" s="2">
        <v>9620</v>
      </c>
      <c r="I35" s="2">
        <v>10745</v>
      </c>
      <c r="J35" s="2">
        <v>10650</v>
      </c>
      <c r="K35" s="2">
        <v>9522</v>
      </c>
      <c r="L35" s="2">
        <v>10364</v>
      </c>
      <c r="M35" s="2">
        <v>9883</v>
      </c>
      <c r="N35" s="2">
        <v>9537</v>
      </c>
      <c r="O35" s="2">
        <v>10245</v>
      </c>
      <c r="P35" s="2">
        <v>11896</v>
      </c>
      <c r="Q35" s="2">
        <v>12577</v>
      </c>
      <c r="R35" s="2">
        <v>12360</v>
      </c>
      <c r="S35" s="2">
        <v>13429</v>
      </c>
      <c r="T35" s="2">
        <v>14827</v>
      </c>
      <c r="U35" s="2">
        <v>15527</v>
      </c>
      <c r="V35" s="2">
        <v>14153</v>
      </c>
      <c r="W35" s="2">
        <v>14704</v>
      </c>
      <c r="X35" s="2">
        <v>15538</v>
      </c>
      <c r="Y35" s="2">
        <v>15761</v>
      </c>
      <c r="Z35" s="2">
        <v>14482</v>
      </c>
      <c r="AA35" s="2">
        <v>15246</v>
      </c>
      <c r="AB35" s="2">
        <v>16172</v>
      </c>
      <c r="AC35" s="2">
        <v>16479</v>
      </c>
      <c r="AD35" s="256">
        <v>12763</v>
      </c>
      <c r="AE35" s="256">
        <v>12252</v>
      </c>
      <c r="AF35" s="256">
        <v>12138</v>
      </c>
      <c r="AG35" s="256">
        <v>12787</v>
      </c>
      <c r="AH35" s="256">
        <v>12381</v>
      </c>
    </row>
    <row r="36" spans="1:34">
      <c r="A36" s="108" t="s">
        <v>44</v>
      </c>
      <c r="E36" s="183"/>
      <c r="F36" s="1">
        <v>14569</v>
      </c>
      <c r="G36" s="1">
        <v>13972</v>
      </c>
      <c r="H36" s="1">
        <v>14358</v>
      </c>
      <c r="I36" s="1">
        <v>16039</v>
      </c>
      <c r="J36" s="1">
        <v>14825</v>
      </c>
      <c r="K36" s="1">
        <v>14356</v>
      </c>
      <c r="L36" s="1">
        <v>16001</v>
      </c>
      <c r="M36" s="1">
        <v>16385</v>
      </c>
      <c r="N36" s="1">
        <v>16265</v>
      </c>
      <c r="O36" s="1">
        <v>17238</v>
      </c>
      <c r="P36" s="1">
        <v>17480</v>
      </c>
      <c r="Q36" s="1">
        <v>18841</v>
      </c>
      <c r="R36" s="1">
        <v>18275</v>
      </c>
      <c r="S36" s="1">
        <v>19708</v>
      </c>
      <c r="T36" s="1">
        <v>19730</v>
      </c>
      <c r="U36" s="1">
        <v>20613</v>
      </c>
      <c r="V36" s="1">
        <v>18345</v>
      </c>
      <c r="W36" s="1">
        <v>19473</v>
      </c>
      <c r="X36" s="1">
        <v>20526</v>
      </c>
      <c r="Y36" s="1">
        <v>20535</v>
      </c>
      <c r="Z36" s="1">
        <v>18794</v>
      </c>
      <c r="AA36" s="1">
        <v>20073</v>
      </c>
      <c r="AB36" s="1">
        <v>19482</v>
      </c>
      <c r="AC36" s="1">
        <v>19783</v>
      </c>
      <c r="AD36" s="257">
        <v>17537</v>
      </c>
      <c r="AE36" s="257">
        <v>16564</v>
      </c>
      <c r="AF36" s="257">
        <v>16965</v>
      </c>
      <c r="AG36" s="257">
        <v>16097</v>
      </c>
      <c r="AH36" s="257">
        <v>15685</v>
      </c>
    </row>
    <row r="37" spans="1:34">
      <c r="A37" s="108" t="s">
        <v>43</v>
      </c>
      <c r="E37" s="109" t="s">
        <v>71</v>
      </c>
      <c r="F37" s="2">
        <v>1</v>
      </c>
      <c r="G37" s="2">
        <v>1</v>
      </c>
      <c r="H37" s="2">
        <v>1</v>
      </c>
      <c r="I37" s="2">
        <v>1</v>
      </c>
      <c r="J37" s="2">
        <v>1</v>
      </c>
      <c r="K37" s="2">
        <v>1</v>
      </c>
      <c r="L37" s="2">
        <v>1</v>
      </c>
      <c r="M37" s="2">
        <v>0</v>
      </c>
      <c r="N37" s="2">
        <v>0</v>
      </c>
      <c r="O37" s="2">
        <v>0</v>
      </c>
      <c r="P37" s="2">
        <v>0</v>
      </c>
      <c r="Q37" s="2">
        <v>0</v>
      </c>
      <c r="R37" s="2">
        <v>0</v>
      </c>
      <c r="S37" s="2">
        <v>0</v>
      </c>
      <c r="T37" s="2">
        <v>0</v>
      </c>
      <c r="U37" s="2">
        <v>0</v>
      </c>
      <c r="V37" s="2">
        <v>0</v>
      </c>
      <c r="W37" s="2">
        <v>0</v>
      </c>
      <c r="X37" s="2">
        <v>76</v>
      </c>
      <c r="Y37" s="2">
        <v>109</v>
      </c>
      <c r="Z37" s="2">
        <v>85</v>
      </c>
      <c r="AA37" s="2">
        <v>90</v>
      </c>
      <c r="AB37" s="2">
        <v>33</v>
      </c>
      <c r="AC37" s="2">
        <v>41</v>
      </c>
      <c r="AD37" s="256">
        <v>109</v>
      </c>
      <c r="AE37" s="256">
        <v>85</v>
      </c>
      <c r="AF37" s="256">
        <v>90</v>
      </c>
      <c r="AG37" s="256">
        <v>33</v>
      </c>
      <c r="AH37" s="256">
        <v>41</v>
      </c>
    </row>
    <row r="38" spans="1:34">
      <c r="A38" s="108" t="s">
        <v>44</v>
      </c>
      <c r="B38" s="108" t="s">
        <v>46</v>
      </c>
      <c r="E38" s="146" t="s">
        <v>72</v>
      </c>
      <c r="F38" s="1">
        <v>14570</v>
      </c>
      <c r="G38" s="1">
        <v>13973</v>
      </c>
      <c r="H38" s="1">
        <v>14359</v>
      </c>
      <c r="I38" s="1">
        <v>16040</v>
      </c>
      <c r="J38" s="1">
        <v>14826</v>
      </c>
      <c r="K38" s="1">
        <v>14357</v>
      </c>
      <c r="L38" s="1">
        <v>16002</v>
      </c>
      <c r="M38" s="1">
        <v>16385</v>
      </c>
      <c r="N38" s="1">
        <v>16265</v>
      </c>
      <c r="O38" s="1">
        <v>17238</v>
      </c>
      <c r="P38" s="1">
        <v>17480</v>
      </c>
      <c r="Q38" s="1">
        <v>18841</v>
      </c>
      <c r="R38" s="1">
        <v>18275</v>
      </c>
      <c r="S38" s="1">
        <v>19708</v>
      </c>
      <c r="T38" s="1">
        <v>19730</v>
      </c>
      <c r="U38" s="1">
        <v>20613</v>
      </c>
      <c r="V38" s="1">
        <v>18345</v>
      </c>
      <c r="W38" s="1">
        <v>19473</v>
      </c>
      <c r="X38" s="1">
        <v>20602</v>
      </c>
      <c r="Y38" s="1">
        <v>20644</v>
      </c>
      <c r="Z38" s="1">
        <v>18879</v>
      </c>
      <c r="AA38" s="1">
        <v>20163</v>
      </c>
      <c r="AB38" s="1">
        <v>19515</v>
      </c>
      <c r="AC38" s="1">
        <v>19824</v>
      </c>
      <c r="AD38" s="257">
        <v>17646</v>
      </c>
      <c r="AE38" s="257">
        <v>16649</v>
      </c>
      <c r="AF38" s="257">
        <v>17055</v>
      </c>
      <c r="AG38" s="257">
        <v>16130</v>
      </c>
      <c r="AH38" s="257">
        <v>15726</v>
      </c>
    </row>
    <row r="39" spans="1:34">
      <c r="A39" s="108" t="s">
        <v>43</v>
      </c>
      <c r="B39" s="108" t="s">
        <v>46</v>
      </c>
      <c r="E39" s="109" t="s">
        <v>73</v>
      </c>
      <c r="F39" s="2">
        <v>3809</v>
      </c>
      <c r="G39" s="2">
        <v>3732</v>
      </c>
      <c r="H39" s="2">
        <v>3717</v>
      </c>
      <c r="I39" s="2">
        <v>4887</v>
      </c>
      <c r="J39" s="2">
        <v>5410</v>
      </c>
      <c r="K39" s="2">
        <v>8543</v>
      </c>
      <c r="L39" s="2">
        <v>9049</v>
      </c>
      <c r="M39" s="2">
        <v>9963</v>
      </c>
      <c r="N39" s="2">
        <v>11089</v>
      </c>
      <c r="O39" s="2">
        <v>10702</v>
      </c>
      <c r="P39" s="2">
        <v>10323</v>
      </c>
      <c r="Q39" s="2">
        <v>10241</v>
      </c>
      <c r="R39" s="2">
        <v>9530</v>
      </c>
      <c r="S39" s="2">
        <v>9304</v>
      </c>
      <c r="T39" s="2">
        <v>9119</v>
      </c>
      <c r="U39" s="2">
        <v>8413</v>
      </c>
      <c r="V39" s="2">
        <v>8246</v>
      </c>
      <c r="W39" s="2">
        <v>10869</v>
      </c>
      <c r="X39" s="2">
        <v>11826</v>
      </c>
      <c r="Y39" s="2">
        <v>9639</v>
      </c>
      <c r="Z39" s="2">
        <v>10604</v>
      </c>
      <c r="AA39" s="2">
        <v>10623</v>
      </c>
      <c r="AB39" s="2">
        <v>9158</v>
      </c>
      <c r="AC39" s="2">
        <v>10005</v>
      </c>
      <c r="AD39" s="256">
        <v>9639</v>
      </c>
      <c r="AE39" s="256">
        <v>10604</v>
      </c>
      <c r="AF39" s="256">
        <v>10623</v>
      </c>
      <c r="AG39" s="256">
        <v>9158</v>
      </c>
      <c r="AH39" s="256">
        <v>10005</v>
      </c>
    </row>
    <row r="40" spans="1:34">
      <c r="A40" s="108" t="s">
        <v>43</v>
      </c>
      <c r="E40" s="109" t="s">
        <v>74</v>
      </c>
      <c r="F40" s="2">
        <v>1229</v>
      </c>
      <c r="G40" s="2">
        <v>1225</v>
      </c>
      <c r="H40" s="2">
        <v>1180</v>
      </c>
      <c r="I40" s="2">
        <v>935</v>
      </c>
      <c r="J40" s="2">
        <v>890</v>
      </c>
      <c r="K40" s="2">
        <v>882</v>
      </c>
      <c r="L40" s="2">
        <v>879</v>
      </c>
      <c r="M40" s="2">
        <v>840</v>
      </c>
      <c r="N40" s="2">
        <v>848</v>
      </c>
      <c r="O40" s="2">
        <v>596</v>
      </c>
      <c r="P40" s="2">
        <v>563</v>
      </c>
      <c r="Q40" s="2">
        <v>819</v>
      </c>
      <c r="R40" s="2">
        <v>804</v>
      </c>
      <c r="S40" s="2">
        <v>745</v>
      </c>
      <c r="T40" s="2">
        <v>808</v>
      </c>
      <c r="U40" s="2">
        <v>806</v>
      </c>
      <c r="V40" s="2">
        <v>806</v>
      </c>
      <c r="W40" s="2">
        <v>885</v>
      </c>
      <c r="X40" s="2">
        <v>956</v>
      </c>
      <c r="Y40" s="2">
        <v>1127</v>
      </c>
      <c r="Z40" s="2">
        <v>1139</v>
      </c>
      <c r="AA40" s="2">
        <v>1138</v>
      </c>
      <c r="AB40" s="2">
        <v>1140</v>
      </c>
      <c r="AC40" s="2">
        <v>1148</v>
      </c>
      <c r="AD40" s="256">
        <v>1076</v>
      </c>
      <c r="AE40" s="256">
        <v>1088</v>
      </c>
      <c r="AF40" s="256">
        <v>1087</v>
      </c>
      <c r="AG40" s="256">
        <v>1089</v>
      </c>
      <c r="AH40" s="256">
        <v>1117</v>
      </c>
    </row>
    <row r="41" spans="1:34" ht="24">
      <c r="A41" s="108" t="s">
        <v>43</v>
      </c>
      <c r="B41" s="108" t="s">
        <v>46</v>
      </c>
      <c r="E41" s="183" t="s">
        <v>75</v>
      </c>
      <c r="F41" s="2">
        <v>6642</v>
      </c>
      <c r="G41" s="2">
        <v>6441</v>
      </c>
      <c r="H41" s="2">
        <v>6156</v>
      </c>
      <c r="I41" s="2">
        <v>6266</v>
      </c>
      <c r="J41" s="2">
        <v>5956</v>
      </c>
      <c r="K41" s="2">
        <v>5928</v>
      </c>
      <c r="L41" s="2">
        <v>6216</v>
      </c>
      <c r="M41" s="2">
        <v>6864</v>
      </c>
      <c r="N41" s="2">
        <v>6930</v>
      </c>
      <c r="O41" s="2">
        <v>6582</v>
      </c>
      <c r="P41" s="2">
        <v>6086</v>
      </c>
      <c r="Q41" s="2">
        <v>2168</v>
      </c>
      <c r="R41" s="2">
        <v>1939</v>
      </c>
      <c r="S41" s="2">
        <v>1822</v>
      </c>
      <c r="T41" s="2">
        <v>1603</v>
      </c>
      <c r="U41" s="2">
        <v>2486</v>
      </c>
      <c r="V41" s="2">
        <v>2232</v>
      </c>
      <c r="W41" s="2">
        <v>2031</v>
      </c>
      <c r="X41" s="2">
        <v>1924</v>
      </c>
      <c r="Y41" s="2">
        <v>2111</v>
      </c>
      <c r="Z41" s="2">
        <v>2128</v>
      </c>
      <c r="AA41" s="2">
        <v>2141</v>
      </c>
      <c r="AB41" s="2">
        <v>1976</v>
      </c>
      <c r="AC41" s="2">
        <v>1736</v>
      </c>
      <c r="AD41" s="256">
        <v>3992</v>
      </c>
      <c r="AE41" s="256">
        <v>3144</v>
      </c>
      <c r="AF41" s="256">
        <v>4261</v>
      </c>
      <c r="AG41" s="256">
        <v>4313</v>
      </c>
      <c r="AH41" s="256">
        <v>4765</v>
      </c>
    </row>
    <row r="42" spans="1:34">
      <c r="A42" s="108" t="s">
        <v>43</v>
      </c>
      <c r="E42" s="109" t="s">
        <v>76</v>
      </c>
      <c r="F42" s="2">
        <v>4009</v>
      </c>
      <c r="G42" s="2">
        <v>3961</v>
      </c>
      <c r="H42" s="2">
        <v>3849</v>
      </c>
      <c r="I42" s="2">
        <v>3813</v>
      </c>
      <c r="J42" s="2">
        <v>3749</v>
      </c>
      <c r="K42" s="2">
        <v>4183</v>
      </c>
      <c r="L42" s="2">
        <v>4042</v>
      </c>
      <c r="M42" s="2">
        <v>4175</v>
      </c>
      <c r="N42" s="2">
        <v>4363</v>
      </c>
      <c r="O42" s="2">
        <v>4301</v>
      </c>
      <c r="P42" s="2">
        <v>4330</v>
      </c>
      <c r="Q42" s="2">
        <v>5449</v>
      </c>
      <c r="R42" s="2">
        <v>5540</v>
      </c>
      <c r="S42" s="2">
        <v>5748</v>
      </c>
      <c r="T42" s="2">
        <v>5240</v>
      </c>
      <c r="U42" s="2">
        <v>5306</v>
      </c>
      <c r="V42" s="2">
        <v>5184</v>
      </c>
      <c r="W42" s="2">
        <v>5172</v>
      </c>
      <c r="X42" s="2">
        <v>5126</v>
      </c>
      <c r="Y42" s="2">
        <v>5300</v>
      </c>
      <c r="Z42" s="2">
        <v>5161</v>
      </c>
      <c r="AA42" s="2">
        <v>4981</v>
      </c>
      <c r="AB42" s="2">
        <v>4728</v>
      </c>
      <c r="AC42" s="2">
        <v>4551</v>
      </c>
      <c r="AD42" s="256">
        <v>5300</v>
      </c>
      <c r="AE42" s="256">
        <v>5161</v>
      </c>
      <c r="AF42" s="256">
        <v>4981</v>
      </c>
      <c r="AG42" s="256">
        <v>4728</v>
      </c>
      <c r="AH42" s="256">
        <v>4551</v>
      </c>
    </row>
    <row r="43" spans="1:34">
      <c r="A43" s="108" t="s">
        <v>44</v>
      </c>
      <c r="B43" s="108" t="s">
        <v>46</v>
      </c>
      <c r="E43" s="146" t="s">
        <v>77</v>
      </c>
      <c r="F43" s="1">
        <v>15689</v>
      </c>
      <c r="G43" s="1">
        <v>15361</v>
      </c>
      <c r="H43" s="1">
        <v>14902</v>
      </c>
      <c r="I43" s="1">
        <v>15901</v>
      </c>
      <c r="J43" s="1">
        <v>16005</v>
      </c>
      <c r="K43" s="1">
        <v>19536</v>
      </c>
      <c r="L43" s="1">
        <v>20186</v>
      </c>
      <c r="M43" s="1">
        <v>21842</v>
      </c>
      <c r="N43" s="1">
        <v>23230</v>
      </c>
      <c r="O43" s="1">
        <v>22181</v>
      </c>
      <c r="P43" s="1">
        <v>21302</v>
      </c>
      <c r="Q43" s="1">
        <v>18677</v>
      </c>
      <c r="R43" s="1">
        <v>17813</v>
      </c>
      <c r="S43" s="1">
        <v>17619</v>
      </c>
      <c r="T43" s="1">
        <v>16770</v>
      </c>
      <c r="U43" s="1">
        <v>17011</v>
      </c>
      <c r="V43" s="1">
        <v>16468</v>
      </c>
      <c r="W43" s="1">
        <v>18957</v>
      </c>
      <c r="X43" s="1">
        <v>19832</v>
      </c>
      <c r="Y43" s="1">
        <v>18177</v>
      </c>
      <c r="Z43" s="1">
        <v>19032</v>
      </c>
      <c r="AA43" s="1">
        <v>18883</v>
      </c>
      <c r="AB43" s="1">
        <v>17002</v>
      </c>
      <c r="AC43" s="1">
        <v>17440</v>
      </c>
      <c r="AD43" s="257">
        <v>20007</v>
      </c>
      <c r="AE43" s="257">
        <v>19997</v>
      </c>
      <c r="AF43" s="257">
        <v>20952</v>
      </c>
      <c r="AG43" s="257">
        <v>19288</v>
      </c>
      <c r="AH43" s="257">
        <v>20438</v>
      </c>
    </row>
    <row r="44" spans="1:34">
      <c r="A44" s="108" t="s">
        <v>43</v>
      </c>
      <c r="B44" s="108" t="s">
        <v>46</v>
      </c>
      <c r="E44" s="109" t="s">
        <v>78</v>
      </c>
      <c r="F44" s="2">
        <v>15969</v>
      </c>
      <c r="G44" s="2">
        <v>15750</v>
      </c>
      <c r="H44" s="2">
        <v>14977</v>
      </c>
      <c r="I44" s="2">
        <v>14788</v>
      </c>
      <c r="J44" s="2">
        <v>14440</v>
      </c>
      <c r="K44" s="2">
        <v>16191</v>
      </c>
      <c r="L44" s="2">
        <v>16422</v>
      </c>
      <c r="M44" s="2">
        <v>15681</v>
      </c>
      <c r="N44" s="2">
        <v>15377</v>
      </c>
      <c r="O44" s="2">
        <v>16543</v>
      </c>
      <c r="P44" s="2">
        <v>16316</v>
      </c>
      <c r="Q44" s="2">
        <v>16031</v>
      </c>
      <c r="R44" s="2">
        <v>15991</v>
      </c>
      <c r="S44" s="2">
        <v>19162</v>
      </c>
      <c r="T44" s="2">
        <v>17555</v>
      </c>
      <c r="U44" s="2">
        <v>17283</v>
      </c>
      <c r="V44" s="2">
        <v>16513</v>
      </c>
      <c r="W44" s="2">
        <v>18444</v>
      </c>
      <c r="X44" s="2">
        <v>18987</v>
      </c>
      <c r="Y44" s="2">
        <v>18490</v>
      </c>
      <c r="Z44" s="2">
        <v>18161</v>
      </c>
      <c r="AA44" s="2">
        <v>21289</v>
      </c>
      <c r="AB44" s="2">
        <v>20191</v>
      </c>
      <c r="AC44" s="2">
        <v>20590</v>
      </c>
      <c r="AD44" s="256">
        <v>18490</v>
      </c>
      <c r="AE44" s="256">
        <v>18161</v>
      </c>
      <c r="AF44" s="256">
        <v>21289</v>
      </c>
      <c r="AG44" s="256">
        <v>20191</v>
      </c>
      <c r="AH44" s="256">
        <v>20590</v>
      </c>
    </row>
    <row r="45" spans="1:34">
      <c r="A45" s="108" t="s">
        <v>43</v>
      </c>
      <c r="E45" s="109" t="s">
        <v>79</v>
      </c>
      <c r="F45" s="2">
        <v>1867</v>
      </c>
      <c r="G45" s="2">
        <v>1678</v>
      </c>
      <c r="H45" s="2">
        <v>2006</v>
      </c>
      <c r="I45" s="2">
        <v>2027</v>
      </c>
      <c r="J45" s="2">
        <v>1804</v>
      </c>
      <c r="K45" s="2">
        <v>1676</v>
      </c>
      <c r="L45" s="2">
        <v>2077</v>
      </c>
      <c r="M45" s="2">
        <v>2329</v>
      </c>
      <c r="N45" s="2">
        <v>2148</v>
      </c>
      <c r="O45" s="2">
        <v>2292</v>
      </c>
      <c r="P45" s="2">
        <v>2469</v>
      </c>
      <c r="Q45" s="2">
        <v>2367</v>
      </c>
      <c r="R45" s="2">
        <v>2326</v>
      </c>
      <c r="S45" s="2">
        <v>2383</v>
      </c>
      <c r="T45" s="2">
        <v>1722</v>
      </c>
      <c r="U45" s="2">
        <v>1868</v>
      </c>
      <c r="V45" s="2">
        <v>1794</v>
      </c>
      <c r="W45" s="2">
        <v>1566</v>
      </c>
      <c r="X45" s="2">
        <v>1629</v>
      </c>
      <c r="Y45" s="2">
        <v>1717</v>
      </c>
      <c r="Z45" s="2">
        <v>1499</v>
      </c>
      <c r="AA45" s="2">
        <v>1343</v>
      </c>
      <c r="AB45" s="2">
        <v>1565</v>
      </c>
      <c r="AC45" s="2">
        <v>1287</v>
      </c>
      <c r="AD45" s="256">
        <v>1717</v>
      </c>
      <c r="AE45" s="256">
        <v>1499</v>
      </c>
      <c r="AF45" s="256">
        <v>1343</v>
      </c>
      <c r="AG45" s="256">
        <v>1565</v>
      </c>
      <c r="AH45" s="256">
        <v>1287</v>
      </c>
    </row>
    <row r="46" spans="1:34">
      <c r="A46" s="108" t="s">
        <v>43</v>
      </c>
      <c r="B46" s="108" t="s">
        <v>46</v>
      </c>
      <c r="E46" s="109" t="s">
        <v>494</v>
      </c>
      <c r="F46" s="2">
        <v>0</v>
      </c>
      <c r="G46" s="2">
        <v>0</v>
      </c>
      <c r="H46" s="2">
        <v>0</v>
      </c>
      <c r="I46" s="2">
        <v>0</v>
      </c>
      <c r="J46" s="2">
        <v>0</v>
      </c>
      <c r="K46" s="2">
        <v>0</v>
      </c>
      <c r="L46" s="2">
        <v>0</v>
      </c>
      <c r="M46" s="2">
        <v>0</v>
      </c>
      <c r="N46" s="2">
        <v>0</v>
      </c>
      <c r="O46" s="2">
        <v>0</v>
      </c>
      <c r="P46" s="2">
        <v>0</v>
      </c>
      <c r="Q46" s="2">
        <v>0</v>
      </c>
      <c r="R46" s="2">
        <v>1138</v>
      </c>
      <c r="S46" s="2">
        <v>0</v>
      </c>
      <c r="T46" s="2">
        <v>0</v>
      </c>
      <c r="U46" s="2">
        <v>0</v>
      </c>
      <c r="V46" s="2">
        <v>1850</v>
      </c>
      <c r="W46" s="2">
        <v>0</v>
      </c>
      <c r="X46" s="2">
        <v>0</v>
      </c>
      <c r="Y46" s="2">
        <v>0</v>
      </c>
      <c r="Z46" s="2">
        <v>1860</v>
      </c>
      <c r="AA46" s="2">
        <v>0</v>
      </c>
      <c r="AB46" s="2">
        <v>0</v>
      </c>
      <c r="AC46" s="2">
        <v>0</v>
      </c>
      <c r="AD46" s="256"/>
      <c r="AE46" s="256">
        <v>1860</v>
      </c>
      <c r="AF46" s="256"/>
      <c r="AG46" s="256"/>
      <c r="AH46" s="256"/>
    </row>
    <row r="47" spans="1:34">
      <c r="A47" s="108" t="s">
        <v>43</v>
      </c>
      <c r="B47" s="108" t="s">
        <v>46</v>
      </c>
      <c r="E47" s="109" t="s">
        <v>80</v>
      </c>
      <c r="F47" s="2">
        <v>9736</v>
      </c>
      <c r="G47" s="2">
        <v>10047</v>
      </c>
      <c r="H47" s="2">
        <v>10616</v>
      </c>
      <c r="I47" s="2">
        <v>10049</v>
      </c>
      <c r="J47" s="2">
        <v>9296</v>
      </c>
      <c r="K47" s="2">
        <v>10344</v>
      </c>
      <c r="L47" s="2">
        <v>11287</v>
      </c>
      <c r="M47" s="2">
        <v>10644</v>
      </c>
      <c r="N47" s="2">
        <v>10900</v>
      </c>
      <c r="O47" s="2">
        <v>11648</v>
      </c>
      <c r="P47" s="2">
        <v>11783</v>
      </c>
      <c r="Q47" s="2">
        <v>11235</v>
      </c>
      <c r="R47" s="2">
        <v>10783</v>
      </c>
      <c r="S47" s="2">
        <v>11853</v>
      </c>
      <c r="T47" s="2">
        <v>11486</v>
      </c>
      <c r="U47" s="2">
        <v>10907</v>
      </c>
      <c r="V47" s="2">
        <v>9980</v>
      </c>
      <c r="W47" s="2">
        <v>10555</v>
      </c>
      <c r="X47" s="2">
        <v>11695</v>
      </c>
      <c r="Y47" s="2">
        <v>10497</v>
      </c>
      <c r="Z47" s="2">
        <v>10080</v>
      </c>
      <c r="AA47" s="2">
        <v>11338</v>
      </c>
      <c r="AB47" s="2">
        <v>11380</v>
      </c>
      <c r="AC47" s="2">
        <v>11829</v>
      </c>
      <c r="AD47" s="256">
        <v>10690</v>
      </c>
      <c r="AE47" s="256">
        <v>10273</v>
      </c>
      <c r="AF47" s="256">
        <v>11531</v>
      </c>
      <c r="AG47" s="256">
        <v>11574</v>
      </c>
      <c r="AH47" s="256">
        <v>11971</v>
      </c>
    </row>
    <row r="48" spans="1:34">
      <c r="A48" s="108" t="s">
        <v>43</v>
      </c>
      <c r="B48" s="108" t="s">
        <v>46</v>
      </c>
      <c r="E48" s="109" t="s">
        <v>81</v>
      </c>
      <c r="F48" s="2">
        <v>6405</v>
      </c>
      <c r="G48" s="2">
        <v>7162</v>
      </c>
      <c r="H48" s="2">
        <v>6213</v>
      </c>
      <c r="I48" s="2">
        <v>5701</v>
      </c>
      <c r="J48" s="2">
        <v>4670</v>
      </c>
      <c r="K48" s="2">
        <v>2539</v>
      </c>
      <c r="L48" s="2">
        <v>2359</v>
      </c>
      <c r="M48" s="2">
        <v>3168</v>
      </c>
      <c r="N48" s="2">
        <v>3098</v>
      </c>
      <c r="O48" s="2">
        <v>3499</v>
      </c>
      <c r="P48" s="2">
        <v>3278</v>
      </c>
      <c r="Q48" s="2">
        <v>3364</v>
      </c>
      <c r="R48" s="2">
        <v>2805</v>
      </c>
      <c r="S48" s="2">
        <v>2254</v>
      </c>
      <c r="T48" s="2">
        <v>2333</v>
      </c>
      <c r="U48" s="2">
        <v>3139</v>
      </c>
      <c r="V48" s="2">
        <v>1873</v>
      </c>
      <c r="W48" s="2">
        <v>1823</v>
      </c>
      <c r="X48" s="2">
        <v>2352</v>
      </c>
      <c r="Y48" s="2">
        <v>4170</v>
      </c>
      <c r="Z48" s="2">
        <v>5603</v>
      </c>
      <c r="AA48" s="2">
        <v>4106</v>
      </c>
      <c r="AB48" s="2">
        <v>4715</v>
      </c>
      <c r="AC48" s="2">
        <v>2795</v>
      </c>
      <c r="AD48" s="256">
        <v>4170</v>
      </c>
      <c r="AE48" s="256">
        <v>5603</v>
      </c>
      <c r="AF48" s="256">
        <v>4106</v>
      </c>
      <c r="AG48" s="256">
        <v>4715</v>
      </c>
      <c r="AH48" s="256">
        <v>2795</v>
      </c>
    </row>
    <row r="49" spans="1:34">
      <c r="A49" s="108" t="s">
        <v>43</v>
      </c>
      <c r="E49" s="109" t="s">
        <v>59</v>
      </c>
      <c r="F49" s="2">
        <v>253</v>
      </c>
      <c r="G49" s="2">
        <v>414</v>
      </c>
      <c r="H49" s="2">
        <v>277</v>
      </c>
      <c r="I49" s="2">
        <v>280</v>
      </c>
      <c r="J49" s="2">
        <v>278</v>
      </c>
      <c r="K49" s="2">
        <v>426</v>
      </c>
      <c r="L49" s="2">
        <v>307</v>
      </c>
      <c r="M49" s="2">
        <v>784</v>
      </c>
      <c r="N49" s="2">
        <v>795</v>
      </c>
      <c r="O49" s="2">
        <v>781</v>
      </c>
      <c r="P49" s="2">
        <v>723</v>
      </c>
      <c r="Q49" s="2">
        <v>351</v>
      </c>
      <c r="R49" s="2">
        <v>462</v>
      </c>
      <c r="S49" s="2">
        <v>532</v>
      </c>
      <c r="T49" s="2">
        <v>862</v>
      </c>
      <c r="U49" s="2">
        <v>483</v>
      </c>
      <c r="V49" s="2">
        <v>334</v>
      </c>
      <c r="W49" s="2">
        <v>359</v>
      </c>
      <c r="X49" s="2">
        <v>272</v>
      </c>
      <c r="Y49" s="2">
        <v>324</v>
      </c>
      <c r="Z49" s="2">
        <v>274</v>
      </c>
      <c r="AA49" s="2">
        <v>230</v>
      </c>
      <c r="AB49" s="2">
        <v>353</v>
      </c>
      <c r="AC49" s="2">
        <v>241</v>
      </c>
      <c r="AD49" s="256">
        <v>324</v>
      </c>
      <c r="AE49" s="256">
        <v>274</v>
      </c>
      <c r="AF49" s="256">
        <v>230</v>
      </c>
      <c r="AG49" s="256">
        <v>353</v>
      </c>
      <c r="AH49" s="256">
        <v>241</v>
      </c>
    </row>
    <row r="50" spans="1:34">
      <c r="A50" s="108" t="s">
        <v>43</v>
      </c>
      <c r="E50" s="109" t="s">
        <v>76</v>
      </c>
      <c r="F50" s="2">
        <v>1347</v>
      </c>
      <c r="G50" s="2">
        <v>1178</v>
      </c>
      <c r="H50" s="2">
        <v>1166</v>
      </c>
      <c r="I50" s="2">
        <v>1303</v>
      </c>
      <c r="J50" s="2">
        <v>1589</v>
      </c>
      <c r="K50" s="2">
        <v>1701</v>
      </c>
      <c r="L50" s="2">
        <v>1651</v>
      </c>
      <c r="M50" s="2">
        <v>2490</v>
      </c>
      <c r="N50" s="2">
        <v>2582</v>
      </c>
      <c r="O50" s="2">
        <v>2352</v>
      </c>
      <c r="P50" s="2">
        <v>1969</v>
      </c>
      <c r="Q50" s="2">
        <v>1830</v>
      </c>
      <c r="R50" s="2">
        <v>1718</v>
      </c>
      <c r="S50" s="2">
        <v>1693</v>
      </c>
      <c r="T50" s="2">
        <v>1554</v>
      </c>
      <c r="U50" s="2">
        <v>2217</v>
      </c>
      <c r="V50" s="2">
        <v>1902</v>
      </c>
      <c r="W50" s="2">
        <v>1728</v>
      </c>
      <c r="X50" s="2">
        <v>1884</v>
      </c>
      <c r="Y50" s="2">
        <v>2365</v>
      </c>
      <c r="Z50" s="2">
        <v>2216</v>
      </c>
      <c r="AA50" s="2">
        <v>2193</v>
      </c>
      <c r="AB50" s="2">
        <v>1941</v>
      </c>
      <c r="AC50" s="2">
        <v>2146</v>
      </c>
      <c r="AD50" s="256">
        <v>2365</v>
      </c>
      <c r="AE50" s="256">
        <v>2216</v>
      </c>
      <c r="AF50" s="256">
        <v>2193</v>
      </c>
      <c r="AG50" s="256">
        <v>1941</v>
      </c>
      <c r="AH50" s="256">
        <v>2146</v>
      </c>
    </row>
    <row r="51" spans="1:34">
      <c r="A51" s="108" t="s">
        <v>44</v>
      </c>
      <c r="B51" s="108" t="s">
        <v>46</v>
      </c>
      <c r="E51" s="146" t="s">
        <v>82</v>
      </c>
      <c r="F51" s="1">
        <v>35577</v>
      </c>
      <c r="G51" s="1">
        <v>36229</v>
      </c>
      <c r="H51" s="1">
        <v>35255</v>
      </c>
      <c r="I51" s="1">
        <v>34148</v>
      </c>
      <c r="J51" s="1">
        <v>32077</v>
      </c>
      <c r="K51" s="1">
        <v>32877</v>
      </c>
      <c r="L51" s="1">
        <v>34103</v>
      </c>
      <c r="M51" s="1">
        <v>35096</v>
      </c>
      <c r="N51" s="1">
        <v>34900</v>
      </c>
      <c r="O51" s="1">
        <v>37115</v>
      </c>
      <c r="P51" s="1">
        <v>36538</v>
      </c>
      <c r="Q51" s="1">
        <v>35178</v>
      </c>
      <c r="R51" s="1">
        <v>35223</v>
      </c>
      <c r="S51" s="1">
        <v>37877</v>
      </c>
      <c r="T51" s="1">
        <v>35512</v>
      </c>
      <c r="U51" s="1">
        <v>35897</v>
      </c>
      <c r="V51" s="1">
        <v>34246</v>
      </c>
      <c r="W51" s="1">
        <v>34475</v>
      </c>
      <c r="X51" s="1">
        <v>36819</v>
      </c>
      <c r="Y51" s="1">
        <v>37563</v>
      </c>
      <c r="Z51" s="1">
        <v>39693</v>
      </c>
      <c r="AA51" s="1">
        <v>40499</v>
      </c>
      <c r="AB51" s="1">
        <v>40145</v>
      </c>
      <c r="AC51" s="1">
        <v>38888</v>
      </c>
      <c r="AD51" s="257">
        <v>37756</v>
      </c>
      <c r="AE51" s="257">
        <v>39886</v>
      </c>
      <c r="AF51" s="257">
        <v>40692</v>
      </c>
      <c r="AG51" s="257">
        <v>40339</v>
      </c>
      <c r="AH51" s="257">
        <v>39030</v>
      </c>
    </row>
    <row r="52" spans="1:34">
      <c r="A52" s="108" t="s">
        <v>44</v>
      </c>
      <c r="B52" s="108" t="s">
        <v>46</v>
      </c>
      <c r="E52" s="146" t="s">
        <v>83</v>
      </c>
      <c r="F52" s="1">
        <v>65836</v>
      </c>
      <c r="G52" s="1">
        <v>65563</v>
      </c>
      <c r="H52" s="1">
        <v>64516</v>
      </c>
      <c r="I52" s="1">
        <v>66089</v>
      </c>
      <c r="J52" s="1">
        <v>62908</v>
      </c>
      <c r="K52" s="1">
        <v>66770</v>
      </c>
      <c r="L52" s="1">
        <v>70291</v>
      </c>
      <c r="M52" s="1">
        <v>73323</v>
      </c>
      <c r="N52" s="1">
        <v>74395</v>
      </c>
      <c r="O52" s="1">
        <v>76534</v>
      </c>
      <c r="P52" s="1">
        <v>75320</v>
      </c>
      <c r="Q52" s="1">
        <v>72696</v>
      </c>
      <c r="R52" s="1">
        <v>71311</v>
      </c>
      <c r="S52" s="1">
        <v>75204</v>
      </c>
      <c r="T52" s="1">
        <v>72012</v>
      </c>
      <c r="U52" s="1">
        <v>73521</v>
      </c>
      <c r="V52" s="1">
        <v>69059</v>
      </c>
      <c r="W52" s="1">
        <v>72905</v>
      </c>
      <c r="X52" s="1">
        <v>77253</v>
      </c>
      <c r="Y52" s="1">
        <v>76384</v>
      </c>
      <c r="Z52" s="1">
        <v>77604</v>
      </c>
      <c r="AA52" s="1">
        <v>79545</v>
      </c>
      <c r="AB52" s="1">
        <v>76662</v>
      </c>
      <c r="AC52" s="1">
        <v>76152</v>
      </c>
      <c r="AD52" s="257">
        <v>75409</v>
      </c>
      <c r="AE52" s="257">
        <v>76532</v>
      </c>
      <c r="AF52" s="257">
        <v>78699</v>
      </c>
      <c r="AG52" s="257">
        <v>75757</v>
      </c>
      <c r="AH52" s="257">
        <v>75194</v>
      </c>
    </row>
    <row r="53" spans="1:34">
      <c r="A53" s="108" t="s">
        <v>45</v>
      </c>
      <c r="E53" s="109"/>
      <c r="F53" s="2"/>
      <c r="G53" s="2"/>
      <c r="H53" s="2"/>
      <c r="I53" s="2"/>
      <c r="J53" s="2"/>
      <c r="K53" s="2"/>
      <c r="L53" s="2"/>
      <c r="M53" s="2"/>
      <c r="N53" s="2"/>
      <c r="O53" s="2"/>
      <c r="P53" s="2"/>
      <c r="Q53" s="2"/>
      <c r="R53" s="2"/>
      <c r="S53" s="2"/>
      <c r="T53" s="2"/>
      <c r="U53" s="2"/>
      <c r="V53" s="2"/>
      <c r="W53" s="2"/>
      <c r="X53" s="2"/>
      <c r="Y53" s="2"/>
      <c r="Z53" s="2"/>
      <c r="AA53" s="2"/>
      <c r="AB53" s="2"/>
      <c r="AC53" s="2"/>
      <c r="AD53" s="256"/>
      <c r="AE53" s="256"/>
      <c r="AF53" s="256"/>
      <c r="AG53" s="256"/>
      <c r="AH53" s="256"/>
    </row>
    <row r="54" spans="1:34">
      <c r="A54" s="108" t="s">
        <v>44</v>
      </c>
      <c r="B54" s="108" t="s">
        <v>46</v>
      </c>
      <c r="E54" s="146" t="s">
        <v>84</v>
      </c>
      <c r="F54" s="1">
        <v>1214</v>
      </c>
      <c r="G54" s="1">
        <v>1276</v>
      </c>
      <c r="H54" s="1">
        <v>1084</v>
      </c>
      <c r="I54" s="1">
        <v>1016</v>
      </c>
      <c r="J54" s="1">
        <v>814</v>
      </c>
      <c r="K54" s="1">
        <v>1187</v>
      </c>
      <c r="L54" s="1">
        <v>1189</v>
      </c>
      <c r="M54" s="1">
        <v>1293</v>
      </c>
      <c r="N54" s="1">
        <v>1573</v>
      </c>
      <c r="O54" s="1">
        <v>1471</v>
      </c>
      <c r="P54" s="1">
        <v>1317</v>
      </c>
      <c r="Q54" s="1">
        <v>1185</v>
      </c>
      <c r="R54" s="1">
        <v>1241</v>
      </c>
      <c r="S54" s="1">
        <v>1318</v>
      </c>
      <c r="T54" s="1">
        <v>1120</v>
      </c>
      <c r="U54" s="1">
        <v>1062</v>
      </c>
      <c r="V54" s="1">
        <v>1186</v>
      </c>
      <c r="W54" s="1">
        <v>1160</v>
      </c>
      <c r="X54" s="1">
        <v>1263</v>
      </c>
      <c r="Y54" s="1">
        <v>1276</v>
      </c>
      <c r="Z54" s="1">
        <v>1513</v>
      </c>
      <c r="AA54" s="1">
        <v>1858</v>
      </c>
      <c r="AB54" s="1">
        <v>1729</v>
      </c>
      <c r="AC54" s="1">
        <v>1610</v>
      </c>
      <c r="AD54" s="257">
        <v>1276</v>
      </c>
      <c r="AE54" s="257">
        <v>1513</v>
      </c>
      <c r="AF54" s="257">
        <v>1959</v>
      </c>
      <c r="AG54" s="257">
        <v>1729</v>
      </c>
      <c r="AH54" s="257">
        <v>1610</v>
      </c>
    </row>
    <row r="56" spans="1:34">
      <c r="AD56" s="126"/>
      <c r="AE56" s="126"/>
      <c r="AF56" s="126"/>
      <c r="AG56" s="126"/>
      <c r="AH56" s="126"/>
    </row>
    <row r="57" spans="1:34">
      <c r="AD57" s="126"/>
      <c r="AE57" s="126"/>
      <c r="AF57" s="126"/>
      <c r="AG57" s="126"/>
      <c r="AH57" s="126"/>
    </row>
    <row r="58" spans="1:34">
      <c r="AD58" s="126"/>
      <c r="AE58" s="126"/>
      <c r="AF58" s="126"/>
      <c r="AG58" s="126"/>
      <c r="AH58" s="126"/>
    </row>
    <row r="59" spans="1:34">
      <c r="AD59" s="126"/>
      <c r="AE59" s="126"/>
      <c r="AF59" s="126"/>
      <c r="AG59" s="126"/>
      <c r="AH59" s="126"/>
    </row>
    <row r="60" spans="1:34">
      <c r="AD60" s="126"/>
      <c r="AE60" s="126"/>
      <c r="AF60" s="126"/>
      <c r="AG60" s="126"/>
      <c r="AH60" s="126"/>
    </row>
    <row r="61" spans="1:34">
      <c r="AD61" s="126"/>
      <c r="AE61" s="126"/>
      <c r="AF61" s="126"/>
      <c r="AG61" s="126"/>
      <c r="AH61" s="126"/>
    </row>
    <row r="62" spans="1:34">
      <c r="AD62" s="126"/>
      <c r="AE62" s="126"/>
      <c r="AF62" s="126"/>
      <c r="AG62" s="126"/>
      <c r="AH62" s="126"/>
    </row>
    <row r="63" spans="1:34">
      <c r="AD63" s="126"/>
      <c r="AE63" s="126"/>
      <c r="AF63" s="126"/>
      <c r="AG63" s="126"/>
      <c r="AH63" s="126"/>
    </row>
    <row r="64" spans="1:34">
      <c r="AD64" s="126"/>
      <c r="AE64" s="126"/>
      <c r="AF64" s="126"/>
      <c r="AG64" s="126"/>
      <c r="AH64" s="126"/>
    </row>
    <row r="65" spans="30:34">
      <c r="AD65" s="126"/>
      <c r="AE65" s="126"/>
      <c r="AF65" s="126"/>
      <c r="AG65" s="126"/>
      <c r="AH65" s="126"/>
    </row>
  </sheetData>
  <phoneticPr fontId="0" type="noConversion"/>
  <pageMargins left="0.75" right="0.75" top="1" bottom="1" header="0.5" footer="0.5"/>
  <pageSetup paperSize="8"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M95"/>
  <sheetViews>
    <sheetView view="pageBreakPreview" zoomScaleSheetLayoutView="100" workbookViewId="0">
      <pane xSplit="5" ySplit="6" topLeftCell="Z70" activePane="bottomRight" state="frozen"/>
      <selection pane="topRight"/>
      <selection pane="bottomLeft"/>
      <selection pane="bottomRight" sqref="A1:D1048576"/>
    </sheetView>
  </sheetViews>
  <sheetFormatPr baseColWidth="10" defaultColWidth="8.83203125" defaultRowHeight="12" x14ac:dyDescent="0"/>
  <cols>
    <col min="1" max="1" width="11.33203125" style="108" hidden="1" customWidth="1"/>
    <col min="2" max="2" width="12.1640625" style="108" hidden="1" customWidth="1"/>
    <col min="3" max="3" width="11.1640625" style="108" hidden="1" customWidth="1"/>
    <col min="4" max="4" width="27.5" style="108" hidden="1" customWidth="1"/>
    <col min="5" max="5" width="30.83203125" style="108" customWidth="1"/>
    <col min="6" max="15" width="11" style="108" hidden="1" customWidth="1"/>
    <col min="16" max="25" width="0" style="108" hidden="1" customWidth="1"/>
    <col min="26" max="29" width="8.83203125" style="108"/>
    <col min="30" max="33" width="8.5" style="108" bestFit="1" customWidth="1"/>
    <col min="34" max="16384" width="8.83203125" style="108"/>
  </cols>
  <sheetData>
    <row r="1" spans="1:39" ht="17">
      <c r="A1" s="114">
        <f>+'Income_statement-Q'!A1</f>
        <v>41306</v>
      </c>
      <c r="B1" s="115" t="s">
        <v>175</v>
      </c>
      <c r="C1" s="116"/>
      <c r="D1" s="117" t="str">
        <f>Company</f>
        <v>AB Electrolux</v>
      </c>
      <c r="E1" s="117" t="str">
        <f>Company</f>
        <v>AB Electrolux</v>
      </c>
    </row>
    <row r="2" spans="1:39">
      <c r="A2" s="118"/>
      <c r="B2" s="115" t="s">
        <v>177</v>
      </c>
      <c r="C2" s="116"/>
      <c r="D2" s="119">
        <f>A1</f>
        <v>41306</v>
      </c>
      <c r="E2" s="120">
        <f>A1</f>
        <v>41306</v>
      </c>
    </row>
    <row r="3" spans="1:39">
      <c r="A3" s="118"/>
      <c r="B3" s="115" t="s">
        <v>178</v>
      </c>
      <c r="C3" s="116" t="s">
        <v>179</v>
      </c>
      <c r="D3" s="121" t="s">
        <v>180</v>
      </c>
      <c r="E3" s="121" t="s">
        <v>181</v>
      </c>
    </row>
    <row r="4" spans="1:39" ht="15">
      <c r="A4" s="248" t="s">
        <v>41</v>
      </c>
      <c r="B4" s="115" t="s">
        <v>182</v>
      </c>
      <c r="C4" s="248"/>
      <c r="D4" s="152" t="s">
        <v>464</v>
      </c>
      <c r="E4" s="152" t="s">
        <v>464</v>
      </c>
      <c r="F4" s="34"/>
      <c r="G4" s="34"/>
    </row>
    <row r="5" spans="1:39">
      <c r="A5" s="248"/>
      <c r="B5" s="115" t="s">
        <v>184</v>
      </c>
      <c r="C5" s="122" t="s">
        <v>339</v>
      </c>
      <c r="D5" s="34"/>
      <c r="E5" s="34"/>
      <c r="F5" s="34"/>
      <c r="G5" s="34"/>
      <c r="AD5" s="272" t="s">
        <v>619</v>
      </c>
      <c r="AE5" s="272" t="s">
        <v>619</v>
      </c>
      <c r="AF5" s="272" t="s">
        <v>619</v>
      </c>
      <c r="AG5" s="272" t="s">
        <v>619</v>
      </c>
    </row>
    <row r="6" spans="1:39">
      <c r="A6" s="108" t="s">
        <v>42</v>
      </c>
      <c r="B6" s="115" t="s">
        <v>183</v>
      </c>
      <c r="C6" s="122" t="s">
        <v>339</v>
      </c>
      <c r="D6" s="116"/>
      <c r="E6" s="34" t="s">
        <v>38</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238" t="s">
        <v>570</v>
      </c>
      <c r="Y6" s="238" t="s">
        <v>574</v>
      </c>
      <c r="Z6" s="238" t="s">
        <v>585</v>
      </c>
      <c r="AA6" s="238" t="s">
        <v>591</v>
      </c>
      <c r="AB6" s="238" t="s">
        <v>596</v>
      </c>
      <c r="AC6" s="238" t="s">
        <v>600</v>
      </c>
      <c r="AD6" s="254" t="s">
        <v>585</v>
      </c>
      <c r="AE6" s="254" t="s">
        <v>591</v>
      </c>
      <c r="AF6" s="254" t="s">
        <v>596</v>
      </c>
      <c r="AG6" s="254" t="s">
        <v>600</v>
      </c>
    </row>
    <row r="7" spans="1:39">
      <c r="A7" s="108" t="s">
        <v>43</v>
      </c>
      <c r="E7" s="108" t="s">
        <v>37</v>
      </c>
      <c r="AD7" s="255"/>
      <c r="AE7" s="255"/>
      <c r="AF7" s="255"/>
      <c r="AG7" s="255"/>
    </row>
    <row r="8" spans="1:39">
      <c r="A8" s="108" t="s">
        <v>44</v>
      </c>
      <c r="E8" s="146" t="s">
        <v>90</v>
      </c>
      <c r="F8" s="190"/>
      <c r="G8" s="190"/>
      <c r="H8" s="190"/>
      <c r="I8" s="190"/>
      <c r="J8" s="190"/>
      <c r="K8" s="190"/>
      <c r="L8" s="190"/>
      <c r="M8" s="190"/>
      <c r="N8" s="190"/>
      <c r="O8" s="190"/>
      <c r="P8" s="190"/>
      <c r="Q8" s="190"/>
      <c r="R8" s="190"/>
      <c r="S8" s="190"/>
      <c r="T8" s="190"/>
      <c r="U8" s="190"/>
      <c r="V8" s="190"/>
      <c r="W8" s="190"/>
      <c r="X8" s="190"/>
      <c r="Y8" s="190"/>
      <c r="Z8" s="190"/>
      <c r="AA8" s="190"/>
      <c r="AB8" s="190"/>
      <c r="AC8" s="190"/>
      <c r="AD8" s="255"/>
      <c r="AE8" s="255"/>
      <c r="AF8" s="255"/>
      <c r="AG8" s="255"/>
    </row>
    <row r="9" spans="1:39">
      <c r="A9" s="108" t="s">
        <v>43</v>
      </c>
      <c r="B9" s="108" t="s">
        <v>46</v>
      </c>
      <c r="E9" s="109"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943</v>
      </c>
      <c r="AA9" s="2">
        <v>1150</v>
      </c>
      <c r="AB9" s="2">
        <v>1461</v>
      </c>
      <c r="AC9" s="2">
        <v>596</v>
      </c>
      <c r="AD9" s="256">
        <v>907</v>
      </c>
      <c r="AE9" s="256">
        <v>1112</v>
      </c>
      <c r="AF9" s="256">
        <v>1423</v>
      </c>
      <c r="AG9" s="256">
        <v>558</v>
      </c>
      <c r="AH9" s="248"/>
      <c r="AI9" s="126"/>
      <c r="AJ9" s="126"/>
      <c r="AK9" s="126"/>
      <c r="AL9" s="126"/>
      <c r="AM9" s="126"/>
    </row>
    <row r="10" spans="1:39">
      <c r="A10" s="108" t="s">
        <v>43</v>
      </c>
      <c r="B10" s="108" t="s">
        <v>46</v>
      </c>
      <c r="E10" s="109" t="s">
        <v>91</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56">
        <v>820</v>
      </c>
      <c r="AE10" s="256">
        <v>826</v>
      </c>
      <c r="AF10" s="256">
        <v>809</v>
      </c>
      <c r="AG10" s="256">
        <v>796</v>
      </c>
      <c r="AI10" s="126"/>
      <c r="AJ10" s="126"/>
      <c r="AK10" s="126"/>
      <c r="AL10" s="126"/>
      <c r="AM10" s="126"/>
    </row>
    <row r="11" spans="1:39">
      <c r="A11" s="108" t="s">
        <v>43</v>
      </c>
      <c r="B11" s="108" t="s">
        <v>46</v>
      </c>
      <c r="E11" s="109" t="s">
        <v>92</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56">
        <v>-143</v>
      </c>
      <c r="AE11" s="256">
        <v>-177</v>
      </c>
      <c r="AF11" s="256">
        <v>-147</v>
      </c>
      <c r="AG11" s="256">
        <v>924</v>
      </c>
      <c r="AI11" s="126"/>
      <c r="AJ11" s="126"/>
      <c r="AK11" s="126"/>
      <c r="AL11" s="126"/>
      <c r="AM11" s="126"/>
    </row>
    <row r="12" spans="1:39">
      <c r="E12" s="138" t="s">
        <v>621</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-166</v>
      </c>
      <c r="AA12" s="2">
        <v>-50</v>
      </c>
      <c r="AB12" s="2">
        <v>12</v>
      </c>
      <c r="AC12" s="2">
        <v>11</v>
      </c>
      <c r="AD12" s="256">
        <v>-104</v>
      </c>
      <c r="AE12" s="256">
        <v>9</v>
      </c>
      <c r="AF12" s="256">
        <v>95</v>
      </c>
      <c r="AG12" s="256">
        <v>81</v>
      </c>
      <c r="AH12" s="248"/>
      <c r="AI12" s="126"/>
      <c r="AJ12" s="126"/>
      <c r="AK12" s="126"/>
      <c r="AL12" s="126"/>
      <c r="AM12" s="126"/>
    </row>
    <row r="13" spans="1:39">
      <c r="A13" s="108" t="s">
        <v>43</v>
      </c>
      <c r="E13" s="109" t="s">
        <v>94</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56">
        <v>-102</v>
      </c>
      <c r="AE13" s="256">
        <v>-184</v>
      </c>
      <c r="AF13" s="256">
        <v>-164</v>
      </c>
      <c r="AG13" s="256">
        <v>-223</v>
      </c>
      <c r="AI13" s="126"/>
      <c r="AJ13" s="126"/>
      <c r="AK13" s="126"/>
      <c r="AL13" s="126"/>
      <c r="AM13" s="126"/>
    </row>
    <row r="14" spans="1:39">
      <c r="A14" s="108" t="s">
        <v>43</v>
      </c>
      <c r="B14" s="108" t="s">
        <v>46</v>
      </c>
      <c r="E14" s="109" t="s">
        <v>95</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56">
        <v>-575</v>
      </c>
      <c r="AE14" s="256">
        <v>-382</v>
      </c>
      <c r="AF14" s="256">
        <v>-142</v>
      </c>
      <c r="AG14" s="256">
        <v>-465</v>
      </c>
      <c r="AI14" s="126"/>
      <c r="AJ14" s="126"/>
      <c r="AK14" s="126"/>
      <c r="AL14" s="126"/>
      <c r="AM14" s="126"/>
    </row>
    <row r="15" spans="1:39">
      <c r="A15" s="108" t="s">
        <v>44</v>
      </c>
      <c r="B15" s="108" t="s">
        <v>46</v>
      </c>
      <c r="E15" s="146" t="s">
        <v>96</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777</v>
      </c>
      <c r="AA15" s="1">
        <v>1183</v>
      </c>
      <c r="AB15" s="1">
        <v>1829</v>
      </c>
      <c r="AC15" s="1">
        <v>1639</v>
      </c>
      <c r="AD15" s="257">
        <v>803</v>
      </c>
      <c r="AE15" s="257">
        <v>1204</v>
      </c>
      <c r="AF15" s="257">
        <v>1874</v>
      </c>
      <c r="AG15" s="257">
        <v>1671</v>
      </c>
      <c r="AI15" s="126"/>
      <c r="AJ15" s="126"/>
      <c r="AK15" s="126"/>
      <c r="AL15" s="126"/>
      <c r="AM15" s="126"/>
    </row>
    <row r="16" spans="1:39">
      <c r="A16" s="108" t="s">
        <v>45</v>
      </c>
      <c r="E16" s="109"/>
      <c r="F16" s="2"/>
      <c r="G16" s="2"/>
      <c r="H16" s="2"/>
      <c r="I16" s="2"/>
      <c r="J16" s="2"/>
      <c r="K16" s="2"/>
      <c r="L16" s="2"/>
      <c r="M16" s="2"/>
      <c r="N16" s="2"/>
      <c r="O16" s="2"/>
      <c r="P16" s="2"/>
      <c r="Q16" s="2"/>
      <c r="R16" s="2"/>
      <c r="S16" s="2"/>
      <c r="T16" s="2"/>
      <c r="U16" s="2"/>
      <c r="V16" s="2"/>
      <c r="W16" s="2"/>
      <c r="X16" s="2"/>
      <c r="Y16" s="2"/>
      <c r="Z16" s="2"/>
      <c r="AA16" s="2"/>
      <c r="AB16" s="2"/>
      <c r="AC16" s="2"/>
      <c r="AD16" s="256"/>
      <c r="AE16" s="256"/>
      <c r="AF16" s="256"/>
      <c r="AG16" s="256"/>
      <c r="AI16" s="126"/>
      <c r="AJ16" s="126"/>
      <c r="AK16" s="126"/>
      <c r="AL16" s="126"/>
      <c r="AM16" s="126"/>
    </row>
    <row r="17" spans="1:39">
      <c r="A17" s="108" t="s">
        <v>44</v>
      </c>
      <c r="E17" s="146" t="s">
        <v>97</v>
      </c>
      <c r="F17" s="2"/>
      <c r="G17" s="2"/>
      <c r="H17" s="2"/>
      <c r="I17" s="2"/>
      <c r="J17" s="2"/>
      <c r="K17" s="2"/>
      <c r="L17" s="2"/>
      <c r="M17" s="2"/>
      <c r="N17" s="2"/>
      <c r="O17" s="2"/>
      <c r="P17" s="2"/>
      <c r="Q17" s="2"/>
      <c r="R17" s="2"/>
      <c r="S17" s="2"/>
      <c r="T17" s="2"/>
      <c r="U17" s="2"/>
      <c r="V17" s="2"/>
      <c r="W17" s="2"/>
      <c r="X17" s="2"/>
      <c r="Y17" s="2"/>
      <c r="Z17" s="2"/>
      <c r="AA17" s="2"/>
      <c r="AB17" s="2"/>
      <c r="AC17" s="2"/>
      <c r="AD17" s="256"/>
      <c r="AE17" s="256"/>
      <c r="AF17" s="256"/>
      <c r="AG17" s="256"/>
      <c r="AI17" s="126"/>
      <c r="AJ17" s="126"/>
      <c r="AK17" s="126"/>
      <c r="AL17" s="126"/>
      <c r="AM17" s="126"/>
    </row>
    <row r="18" spans="1:39">
      <c r="A18" s="108" t="s">
        <v>43</v>
      </c>
      <c r="B18" s="108" t="s">
        <v>46</v>
      </c>
      <c r="E18" s="109" t="s">
        <v>98</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56">
        <v>-908</v>
      </c>
      <c r="AE18" s="256">
        <v>-1289</v>
      </c>
      <c r="AF18" s="256">
        <v>-506</v>
      </c>
      <c r="AG18" s="256">
        <v>993</v>
      </c>
      <c r="AI18" s="126"/>
      <c r="AJ18" s="126"/>
      <c r="AK18" s="126"/>
      <c r="AL18" s="126"/>
      <c r="AM18" s="126"/>
    </row>
    <row r="19" spans="1:39">
      <c r="A19" s="108" t="s">
        <v>43</v>
      </c>
      <c r="B19" s="108" t="s">
        <v>46</v>
      </c>
      <c r="E19" s="109" t="s">
        <v>99</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56">
        <v>860</v>
      </c>
      <c r="AE19" s="256">
        <v>287</v>
      </c>
      <c r="AF19" s="256">
        <v>-831</v>
      </c>
      <c r="AG19" s="256">
        <v>-435</v>
      </c>
      <c r="AI19" s="126"/>
      <c r="AJ19" s="126"/>
      <c r="AK19" s="126"/>
      <c r="AL19" s="126"/>
      <c r="AM19" s="126"/>
    </row>
    <row r="20" spans="1:39">
      <c r="A20" s="108" t="s">
        <v>43</v>
      </c>
      <c r="B20" s="108" t="s">
        <v>46</v>
      </c>
      <c r="E20" s="109" t="s">
        <v>100</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56">
        <v>-90</v>
      </c>
      <c r="AE20" s="256">
        <v>2946</v>
      </c>
      <c r="AF20" s="256">
        <v>-66</v>
      </c>
      <c r="AG20" s="256">
        <v>296</v>
      </c>
      <c r="AI20" s="126"/>
      <c r="AJ20" s="126"/>
      <c r="AK20" s="126"/>
      <c r="AL20" s="126"/>
      <c r="AM20" s="126"/>
    </row>
    <row r="21" spans="1:39">
      <c r="A21" s="108" t="s">
        <v>43</v>
      </c>
      <c r="B21" s="108" t="s">
        <v>46</v>
      </c>
      <c r="E21" s="109" t="s">
        <v>489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56">
        <v>0</v>
      </c>
      <c r="AE21" s="256">
        <v>0</v>
      </c>
      <c r="AF21" s="256">
        <v>0</v>
      </c>
      <c r="AG21" s="256">
        <v>0</v>
      </c>
      <c r="AI21" s="126"/>
      <c r="AJ21" s="126"/>
      <c r="AK21" s="126"/>
      <c r="AL21" s="126"/>
      <c r="AM21" s="126"/>
    </row>
    <row r="22" spans="1:39">
      <c r="E22" s="138" t="s">
        <v>622</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-354</v>
      </c>
      <c r="AA22" s="2">
        <v>918</v>
      </c>
      <c r="AB22" s="2">
        <v>290</v>
      </c>
      <c r="AC22" s="2">
        <v>-384</v>
      </c>
      <c r="AD22" s="256">
        <v>-382</v>
      </c>
      <c r="AE22" s="256">
        <v>849</v>
      </c>
      <c r="AF22" s="256">
        <v>221</v>
      </c>
      <c r="AG22" s="256">
        <v>-417</v>
      </c>
      <c r="AH22" s="248"/>
      <c r="AI22" s="126"/>
      <c r="AJ22" s="126"/>
      <c r="AK22" s="126"/>
      <c r="AL22" s="126"/>
      <c r="AM22" s="126"/>
    </row>
    <row r="23" spans="1:39">
      <c r="A23" s="108" t="s">
        <v>44</v>
      </c>
      <c r="B23" s="108" t="s">
        <v>46</v>
      </c>
      <c r="E23" s="146" t="s">
        <v>101</v>
      </c>
      <c r="F23" s="1">
        <v>-275</v>
      </c>
      <c r="G23" s="1">
        <v>-691</v>
      </c>
      <c r="H23" s="1">
        <v>75</v>
      </c>
      <c r="I23" s="1">
        <v>739</v>
      </c>
      <c r="J23" s="1">
        <v>-179</v>
      </c>
      <c r="K23" s="1">
        <v>914</v>
      </c>
      <c r="L23" s="1">
        <v>-858</v>
      </c>
      <c r="M23" s="1">
        <v>1626</v>
      </c>
      <c r="N23" s="1">
        <v>309</v>
      </c>
      <c r="O23" s="1">
        <v>2810</v>
      </c>
      <c r="P23" s="1">
        <v>1330</v>
      </c>
      <c r="Q23" s="1">
        <v>-2530</v>
      </c>
      <c r="R23" s="1">
        <v>-1346</v>
      </c>
      <c r="S23" s="1">
        <v>1773</v>
      </c>
      <c r="T23" s="1">
        <v>-433</v>
      </c>
      <c r="U23" s="1">
        <v>-55</v>
      </c>
      <c r="V23" s="1">
        <v>-1288</v>
      </c>
      <c r="W23" s="1">
        <v>1267</v>
      </c>
      <c r="X23" s="1">
        <v>674</v>
      </c>
      <c r="Y23" s="1">
        <v>463</v>
      </c>
      <c r="Z23" s="1">
        <v>-492</v>
      </c>
      <c r="AA23" s="1">
        <v>2862</v>
      </c>
      <c r="AB23" s="1">
        <v>-1113</v>
      </c>
      <c r="AC23" s="1">
        <v>470</v>
      </c>
      <c r="AD23" s="257">
        <v>-520</v>
      </c>
      <c r="AE23" s="257">
        <v>2793</v>
      </c>
      <c r="AF23" s="257">
        <v>-1182</v>
      </c>
      <c r="AG23" s="257">
        <v>437</v>
      </c>
      <c r="AI23" s="126"/>
      <c r="AJ23" s="126"/>
      <c r="AK23" s="126"/>
      <c r="AL23" s="126"/>
      <c r="AM23" s="126"/>
    </row>
    <row r="24" spans="1:39">
      <c r="A24" s="108" t="s">
        <v>44</v>
      </c>
      <c r="B24" s="108" t="s">
        <v>341</v>
      </c>
      <c r="E24" s="146" t="s">
        <v>102</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285</v>
      </c>
      <c r="AA24" s="1">
        <v>4045</v>
      </c>
      <c r="AB24" s="1">
        <v>716</v>
      </c>
      <c r="AC24" s="1">
        <v>2109</v>
      </c>
      <c r="AD24" s="257">
        <v>283</v>
      </c>
      <c r="AE24" s="257">
        <v>3997</v>
      </c>
      <c r="AF24" s="257">
        <v>692</v>
      </c>
      <c r="AG24" s="257">
        <v>2108</v>
      </c>
      <c r="AI24" s="126"/>
      <c r="AJ24" s="126"/>
      <c r="AK24" s="126"/>
      <c r="AL24" s="126"/>
      <c r="AM24" s="126"/>
    </row>
    <row r="25" spans="1:39">
      <c r="A25" s="108" t="s">
        <v>45</v>
      </c>
      <c r="E25" s="109"/>
      <c r="F25" s="2"/>
      <c r="G25" s="2"/>
      <c r="H25" s="2"/>
      <c r="I25" s="2"/>
      <c r="J25" s="2"/>
      <c r="K25" s="2"/>
      <c r="L25" s="2"/>
      <c r="M25" s="2"/>
      <c r="N25" s="2"/>
      <c r="O25" s="2"/>
      <c r="P25" s="2"/>
      <c r="Q25" s="2"/>
      <c r="R25" s="2"/>
      <c r="S25" s="2"/>
      <c r="T25" s="2"/>
      <c r="U25" s="2"/>
      <c r="V25" s="2"/>
      <c r="W25" s="2"/>
      <c r="X25" s="2"/>
      <c r="Y25" s="2"/>
      <c r="Z25" s="2"/>
      <c r="AA25" s="2"/>
      <c r="AB25" s="2"/>
      <c r="AC25" s="2"/>
      <c r="AD25" s="256"/>
      <c r="AE25" s="256"/>
      <c r="AF25" s="256"/>
      <c r="AG25" s="256"/>
      <c r="AI25" s="126"/>
      <c r="AJ25" s="126"/>
      <c r="AK25" s="126"/>
      <c r="AL25" s="126"/>
      <c r="AM25" s="126"/>
    </row>
    <row r="26" spans="1:39">
      <c r="A26" s="108" t="s">
        <v>44</v>
      </c>
      <c r="E26" s="146" t="s">
        <v>103</v>
      </c>
      <c r="F26" s="1"/>
      <c r="G26" s="1"/>
      <c r="H26" s="1"/>
      <c r="I26" s="1"/>
      <c r="J26" s="1"/>
      <c r="K26" s="1"/>
      <c r="L26" s="1"/>
      <c r="M26" s="1"/>
      <c r="N26" s="1"/>
      <c r="O26" s="1"/>
      <c r="P26" s="1"/>
      <c r="Q26" s="1"/>
      <c r="R26" s="1"/>
      <c r="S26" s="1"/>
      <c r="T26" s="1"/>
      <c r="U26" s="1"/>
      <c r="V26" s="1"/>
      <c r="W26" s="1"/>
      <c r="X26" s="1"/>
      <c r="Y26" s="1"/>
      <c r="Z26" s="1"/>
      <c r="AA26" s="1"/>
      <c r="AB26" s="1"/>
      <c r="AC26" s="1"/>
      <c r="AD26" s="257"/>
      <c r="AE26" s="257"/>
      <c r="AF26" s="257"/>
      <c r="AG26" s="257"/>
      <c r="AI26" s="126"/>
      <c r="AJ26" s="126"/>
      <c r="AK26" s="126"/>
      <c r="AL26" s="126"/>
      <c r="AM26" s="126"/>
    </row>
    <row r="27" spans="1:39">
      <c r="A27" s="108" t="s">
        <v>43</v>
      </c>
      <c r="B27" s="108" t="s">
        <v>46</v>
      </c>
      <c r="E27" s="239" t="s">
        <v>573</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282">
        <v>-45</v>
      </c>
      <c r="AE27" s="282">
        <v>0</v>
      </c>
      <c r="AF27" s="282">
        <v>-119</v>
      </c>
      <c r="AG27" s="282">
        <v>0</v>
      </c>
      <c r="AI27" s="126"/>
      <c r="AJ27" s="126"/>
      <c r="AK27" s="126"/>
      <c r="AL27" s="126"/>
      <c r="AM27" s="126"/>
    </row>
    <row r="28" spans="1:39">
      <c r="A28" s="108" t="s">
        <v>44</v>
      </c>
      <c r="E28" s="183" t="s">
        <v>104</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56">
        <v>0</v>
      </c>
      <c r="AE28" s="256">
        <v>0</v>
      </c>
      <c r="AF28" s="256">
        <v>0</v>
      </c>
      <c r="AG28" s="256">
        <v>0</v>
      </c>
      <c r="AI28" s="126"/>
      <c r="AJ28" s="126"/>
      <c r="AK28" s="126"/>
      <c r="AL28" s="126"/>
      <c r="AM28" s="126"/>
    </row>
    <row r="29" spans="1:39" ht="24">
      <c r="A29" s="108" t="s">
        <v>43</v>
      </c>
      <c r="B29" s="108" t="s">
        <v>46</v>
      </c>
      <c r="E29" s="183" t="s">
        <v>105</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56">
        <v>-784</v>
      </c>
      <c r="AE29" s="256">
        <v>-1033</v>
      </c>
      <c r="AF29" s="256">
        <v>-998</v>
      </c>
      <c r="AG29" s="256">
        <v>-1275</v>
      </c>
      <c r="AI29" s="126"/>
      <c r="AJ29" s="126"/>
      <c r="AK29" s="126"/>
      <c r="AL29" s="126"/>
      <c r="AM29" s="126"/>
    </row>
    <row r="30" spans="1:39">
      <c r="A30" s="108" t="s">
        <v>43</v>
      </c>
      <c r="E30" s="183" t="s">
        <v>106</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56">
        <v>-93</v>
      </c>
      <c r="AE30" s="256">
        <v>-98</v>
      </c>
      <c r="AF30" s="256">
        <v>-106</v>
      </c>
      <c r="AG30" s="256">
        <v>-180</v>
      </c>
      <c r="AI30" s="126"/>
      <c r="AJ30" s="126"/>
      <c r="AK30" s="126"/>
      <c r="AL30" s="126"/>
      <c r="AM30" s="126"/>
    </row>
    <row r="31" spans="1:39">
      <c r="A31" s="108" t="s">
        <v>43</v>
      </c>
      <c r="E31" s="183" t="s">
        <v>576</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56">
        <v>-131</v>
      </c>
      <c r="AE31" s="256">
        <v>-117</v>
      </c>
      <c r="AF31" s="256">
        <v>-149</v>
      </c>
      <c r="AG31" s="256">
        <v>-177</v>
      </c>
      <c r="AI31" s="126"/>
      <c r="AJ31" s="126"/>
      <c r="AK31" s="126"/>
      <c r="AL31" s="126"/>
      <c r="AM31" s="126"/>
    </row>
    <row r="32" spans="1:39">
      <c r="A32" s="108" t="s">
        <v>43</v>
      </c>
      <c r="E32" s="183" t="s">
        <v>107</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3</v>
      </c>
      <c r="AA32" s="2">
        <v>243</v>
      </c>
      <c r="AB32" s="2">
        <v>1</v>
      </c>
      <c r="AC32" s="2">
        <v>281</v>
      </c>
      <c r="AD32" s="256">
        <v>5</v>
      </c>
      <c r="AE32" s="256">
        <v>291</v>
      </c>
      <c r="AF32" s="256">
        <v>25</v>
      </c>
      <c r="AG32" s="256">
        <v>282</v>
      </c>
      <c r="AH32" s="248"/>
      <c r="AI32" s="126"/>
      <c r="AJ32" s="126"/>
      <c r="AK32" s="126"/>
      <c r="AL32" s="126"/>
      <c r="AM32" s="126"/>
    </row>
    <row r="33" spans="1:39">
      <c r="A33" s="108" t="s">
        <v>44</v>
      </c>
      <c r="B33" s="108" t="s">
        <v>46</v>
      </c>
      <c r="E33" s="150" t="s">
        <v>108</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-1050</v>
      </c>
      <c r="AA33" s="1">
        <v>-1005</v>
      </c>
      <c r="AB33" s="1">
        <v>-1371</v>
      </c>
      <c r="AC33" s="1">
        <v>-1351</v>
      </c>
      <c r="AD33" s="257">
        <v>-1048</v>
      </c>
      <c r="AE33" s="257">
        <v>-957</v>
      </c>
      <c r="AF33" s="257">
        <v>-1347</v>
      </c>
      <c r="AG33" s="257">
        <v>-1350</v>
      </c>
      <c r="AI33" s="126"/>
      <c r="AJ33" s="126"/>
      <c r="AK33" s="126"/>
      <c r="AL33" s="126"/>
      <c r="AM33" s="126"/>
    </row>
    <row r="34" spans="1:39" ht="24">
      <c r="A34" s="108" t="s">
        <v>44</v>
      </c>
      <c r="B34" s="108" t="s">
        <v>46</v>
      </c>
      <c r="E34" s="150" t="s">
        <v>109</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257">
        <v>-765</v>
      </c>
      <c r="AE34" s="257">
        <v>3040</v>
      </c>
      <c r="AF34" s="257">
        <v>-655</v>
      </c>
      <c r="AG34" s="257">
        <v>758</v>
      </c>
      <c r="AI34" s="126"/>
      <c r="AJ34" s="126"/>
      <c r="AK34" s="126"/>
      <c r="AL34" s="126"/>
      <c r="AM34" s="126"/>
    </row>
    <row r="35" spans="1:39">
      <c r="A35" s="108" t="s">
        <v>45</v>
      </c>
      <c r="E35" s="109"/>
      <c r="F35" s="2"/>
      <c r="G35" s="2"/>
      <c r="H35" s="2"/>
      <c r="I35" s="2"/>
      <c r="J35" s="2"/>
      <c r="K35" s="2"/>
      <c r="L35" s="2"/>
      <c r="M35" s="2"/>
      <c r="N35" s="2"/>
      <c r="O35" s="2"/>
      <c r="P35" s="2"/>
      <c r="Q35" s="2"/>
      <c r="R35" s="2"/>
      <c r="S35" s="2"/>
      <c r="T35" s="2"/>
      <c r="U35" s="2"/>
      <c r="V35" s="2"/>
      <c r="W35" s="2"/>
      <c r="X35" s="2"/>
      <c r="Y35" s="2"/>
      <c r="Z35" s="2"/>
      <c r="AA35" s="2"/>
      <c r="AB35" s="2"/>
      <c r="AC35" s="2"/>
      <c r="AD35" s="256"/>
      <c r="AE35" s="256"/>
      <c r="AF35" s="256"/>
      <c r="AG35" s="256"/>
      <c r="AI35" s="126"/>
      <c r="AJ35" s="126"/>
      <c r="AK35" s="126"/>
      <c r="AL35" s="126"/>
      <c r="AM35" s="126"/>
    </row>
    <row r="36" spans="1:39">
      <c r="A36" s="108" t="s">
        <v>44</v>
      </c>
      <c r="E36" s="146" t="s">
        <v>110</v>
      </c>
      <c r="F36" s="1"/>
      <c r="G36" s="1"/>
      <c r="H36" s="1"/>
      <c r="I36" s="1"/>
      <c r="J36" s="1"/>
      <c r="K36" s="1"/>
      <c r="L36" s="1"/>
      <c r="M36" s="1"/>
      <c r="N36" s="1"/>
      <c r="O36" s="1"/>
      <c r="P36" s="1"/>
      <c r="Q36" s="1"/>
      <c r="R36" s="1"/>
      <c r="S36" s="1"/>
      <c r="T36" s="1"/>
      <c r="U36" s="1"/>
      <c r="V36" s="1"/>
      <c r="W36" s="1"/>
      <c r="X36" s="1"/>
      <c r="Y36" s="1"/>
      <c r="Z36" s="1"/>
      <c r="AA36" s="1"/>
      <c r="AB36" s="1"/>
      <c r="AC36" s="1"/>
      <c r="AD36" s="257"/>
      <c r="AE36" s="257"/>
      <c r="AF36" s="257"/>
      <c r="AG36" s="257"/>
      <c r="AI36" s="126"/>
      <c r="AJ36" s="126"/>
      <c r="AK36" s="126"/>
      <c r="AL36" s="126"/>
      <c r="AM36" s="126"/>
    </row>
    <row r="37" spans="1:39">
      <c r="A37" s="108" t="s">
        <v>43</v>
      </c>
      <c r="B37" s="108" t="s">
        <v>46</v>
      </c>
      <c r="E37" s="109" t="s">
        <v>111</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56">
        <v>-315</v>
      </c>
      <c r="AE37" s="256">
        <v>26</v>
      </c>
      <c r="AF37" s="256">
        <v>129</v>
      </c>
      <c r="AG37" s="256">
        <v>366</v>
      </c>
      <c r="AI37" s="126"/>
      <c r="AJ37" s="126"/>
      <c r="AK37" s="126"/>
      <c r="AL37" s="126"/>
      <c r="AM37" s="126"/>
    </row>
    <row r="38" spans="1:39">
      <c r="A38" s="108" t="s">
        <v>43</v>
      </c>
      <c r="B38" s="108" t="s">
        <v>46</v>
      </c>
      <c r="E38" s="109" t="s">
        <v>112</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56">
        <v>1316</v>
      </c>
      <c r="AE38" s="256">
        <v>-1632</v>
      </c>
      <c r="AF38" s="256">
        <v>-157</v>
      </c>
      <c r="AG38" s="256">
        <v>148</v>
      </c>
      <c r="AI38" s="126"/>
      <c r="AJ38" s="126"/>
      <c r="AK38" s="126"/>
      <c r="AL38" s="126"/>
      <c r="AM38" s="126"/>
    </row>
    <row r="39" spans="1:39">
      <c r="A39" s="108" t="s">
        <v>43</v>
      </c>
      <c r="B39" s="108" t="s">
        <v>46</v>
      </c>
      <c r="E39" s="183" t="s">
        <v>113</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56">
        <v>1000</v>
      </c>
      <c r="AE39" s="256">
        <v>7</v>
      </c>
      <c r="AF39" s="256">
        <v>50</v>
      </c>
      <c r="AG39" s="256">
        <v>1512</v>
      </c>
      <c r="AI39" s="126"/>
      <c r="AJ39" s="126"/>
      <c r="AK39" s="126"/>
      <c r="AL39" s="126"/>
      <c r="AM39" s="126"/>
    </row>
    <row r="40" spans="1:39">
      <c r="A40" s="108" t="s">
        <v>43</v>
      </c>
      <c r="B40" s="108" t="s">
        <v>46</v>
      </c>
      <c r="E40" s="109" t="s">
        <v>114</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56">
        <v>-7</v>
      </c>
      <c r="AE40" s="256">
        <v>-6</v>
      </c>
      <c r="AF40" s="256">
        <v>-306</v>
      </c>
      <c r="AG40" s="256">
        <v>-2744</v>
      </c>
      <c r="AI40" s="126"/>
      <c r="AJ40" s="126"/>
      <c r="AK40" s="126"/>
      <c r="AL40" s="126"/>
      <c r="AM40" s="126"/>
    </row>
    <row r="41" spans="1:39">
      <c r="A41" s="108" t="s">
        <v>43</v>
      </c>
      <c r="E41" s="109" t="s">
        <v>115</v>
      </c>
      <c r="F41" s="2" t="s">
        <v>123</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56">
        <v>0</v>
      </c>
      <c r="AE41" s="256">
        <v>-1860</v>
      </c>
      <c r="AF41" s="256">
        <v>-8</v>
      </c>
      <c r="AG41" s="256">
        <v>0</v>
      </c>
      <c r="AI41" s="126"/>
      <c r="AJ41" s="126"/>
      <c r="AK41" s="126"/>
      <c r="AL41" s="126"/>
      <c r="AM41" s="126"/>
    </row>
    <row r="42" spans="1:39">
      <c r="A42" s="108" t="s">
        <v>43</v>
      </c>
      <c r="C42" s="2"/>
      <c r="E42" s="109" t="s">
        <v>116</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56">
        <v>212</v>
      </c>
      <c r="AE42" s="256">
        <v>0</v>
      </c>
      <c r="AF42" s="256">
        <v>0</v>
      </c>
      <c r="AG42" s="256">
        <v>0</v>
      </c>
      <c r="AI42" s="126"/>
      <c r="AJ42" s="126"/>
      <c r="AK42" s="126"/>
      <c r="AL42" s="126"/>
      <c r="AM42" s="126"/>
    </row>
    <row r="43" spans="1:39">
      <c r="A43" s="108" t="s">
        <v>43</v>
      </c>
      <c r="E43" s="109" t="s">
        <v>122</v>
      </c>
      <c r="F43" s="2">
        <v>-5582</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56">
        <v>0</v>
      </c>
      <c r="AE43" s="256">
        <v>0</v>
      </c>
      <c r="AF43" s="256">
        <v>0</v>
      </c>
      <c r="AG43" s="256">
        <v>0</v>
      </c>
      <c r="AI43" s="126"/>
      <c r="AJ43" s="126"/>
      <c r="AK43" s="126"/>
      <c r="AL43" s="126"/>
      <c r="AM43" s="126"/>
    </row>
    <row r="44" spans="1:39">
      <c r="A44" s="108" t="s">
        <v>44</v>
      </c>
      <c r="B44" s="108" t="s">
        <v>46</v>
      </c>
      <c r="E44" s="146" t="s">
        <v>117</v>
      </c>
      <c r="F44" s="1">
        <v>-1314</v>
      </c>
      <c r="G44" s="1">
        <v>-242</v>
      </c>
      <c r="H44" s="1">
        <v>-454</v>
      </c>
      <c r="I44" s="1">
        <v>819</v>
      </c>
      <c r="J44" s="1">
        <v>-405</v>
      </c>
      <c r="K44" s="1">
        <v>-151</v>
      </c>
      <c r="L44" s="1">
        <v>-211</v>
      </c>
      <c r="M44" s="1">
        <v>1137</v>
      </c>
      <c r="N44" s="1">
        <v>356</v>
      </c>
      <c r="O44" s="1">
        <v>-1293</v>
      </c>
      <c r="P44" s="1">
        <v>-1440</v>
      </c>
      <c r="Q44" s="1">
        <v>-820</v>
      </c>
      <c r="R44" s="1">
        <v>-395</v>
      </c>
      <c r="S44" s="1">
        <v>-2371</v>
      </c>
      <c r="T44" s="14">
        <v>295</v>
      </c>
      <c r="U44" s="14">
        <v>230</v>
      </c>
      <c r="V44" s="14">
        <v>-618</v>
      </c>
      <c r="W44" s="14">
        <v>643</v>
      </c>
      <c r="X44" s="14">
        <v>1673</v>
      </c>
      <c r="Y44" s="14">
        <v>-381</v>
      </c>
      <c r="Z44" s="14">
        <v>2206</v>
      </c>
      <c r="AA44" s="14">
        <v>-3465</v>
      </c>
      <c r="AB44" s="14">
        <v>-292</v>
      </c>
      <c r="AC44" s="14">
        <v>-718</v>
      </c>
      <c r="AD44" s="258">
        <v>2206</v>
      </c>
      <c r="AE44" s="258">
        <v>-3465</v>
      </c>
      <c r="AF44" s="258">
        <v>-292</v>
      </c>
      <c r="AG44" s="258">
        <v>-718</v>
      </c>
      <c r="AI44" s="126"/>
      <c r="AJ44" s="126"/>
      <c r="AK44" s="126"/>
      <c r="AL44" s="126"/>
      <c r="AM44" s="126"/>
    </row>
    <row r="45" spans="1:39">
      <c r="A45" s="108" t="s">
        <v>45</v>
      </c>
      <c r="E45" s="109"/>
      <c r="F45" s="2"/>
      <c r="G45" s="2"/>
      <c r="H45" s="2"/>
      <c r="I45" s="2"/>
      <c r="J45" s="2"/>
      <c r="K45" s="2"/>
      <c r="L45" s="2"/>
      <c r="M45" s="2"/>
      <c r="N45" s="2"/>
      <c r="O45" s="2"/>
      <c r="P45" s="2"/>
      <c r="Q45" s="2"/>
      <c r="R45" s="2"/>
      <c r="S45" s="2"/>
      <c r="T45" s="1"/>
      <c r="U45" s="1"/>
      <c r="V45" s="1"/>
      <c r="W45" s="1"/>
      <c r="X45" s="1"/>
      <c r="Y45" s="1"/>
      <c r="Z45" s="1"/>
      <c r="AA45" s="1"/>
      <c r="AB45" s="1"/>
      <c r="AC45" s="1"/>
      <c r="AD45" s="257"/>
      <c r="AE45" s="257"/>
      <c r="AF45" s="257"/>
      <c r="AG45" s="257"/>
      <c r="AI45" s="126"/>
      <c r="AJ45" s="126"/>
      <c r="AK45" s="126"/>
      <c r="AL45" s="126"/>
      <c r="AM45" s="126"/>
    </row>
    <row r="46" spans="1:39">
      <c r="A46" s="108" t="s">
        <v>44</v>
      </c>
      <c r="B46" s="108" t="s">
        <v>46</v>
      </c>
      <c r="E46" s="146" t="s">
        <v>118</v>
      </c>
      <c r="F46" s="1">
        <v>-1991</v>
      </c>
      <c r="G46" s="1">
        <v>-842</v>
      </c>
      <c r="H46" s="1">
        <v>250</v>
      </c>
      <c r="I46" s="1">
        <v>2669</v>
      </c>
      <c r="J46" s="1">
        <v>-894</v>
      </c>
      <c r="K46" s="1">
        <v>975</v>
      </c>
      <c r="L46" s="1">
        <v>-620</v>
      </c>
      <c r="M46" s="1">
        <v>2103</v>
      </c>
      <c r="N46" s="1">
        <v>291</v>
      </c>
      <c r="O46" s="1">
        <v>2214</v>
      </c>
      <c r="P46" s="1">
        <v>1888</v>
      </c>
      <c r="Q46" s="1">
        <v>-2260</v>
      </c>
      <c r="R46" s="1">
        <v>-282</v>
      </c>
      <c r="S46" s="1">
        <v>450</v>
      </c>
      <c r="T46" s="14">
        <v>434</v>
      </c>
      <c r="U46" s="14">
        <v>363</v>
      </c>
      <c r="V46" s="14">
        <v>-1904</v>
      </c>
      <c r="W46" s="14">
        <v>1571</v>
      </c>
      <c r="X46" s="14">
        <v>307</v>
      </c>
      <c r="Y46" s="14">
        <v>-3307</v>
      </c>
      <c r="Z46" s="14">
        <v>1441</v>
      </c>
      <c r="AA46" s="14">
        <v>-425</v>
      </c>
      <c r="AB46" s="14">
        <v>-947</v>
      </c>
      <c r="AC46" s="14">
        <v>40</v>
      </c>
      <c r="AD46" s="258">
        <v>1441</v>
      </c>
      <c r="AE46" s="258">
        <v>-425</v>
      </c>
      <c r="AF46" s="258">
        <v>-947</v>
      </c>
      <c r="AG46" s="258">
        <v>40</v>
      </c>
      <c r="AI46" s="126"/>
      <c r="AJ46" s="126"/>
      <c r="AK46" s="126"/>
      <c r="AL46" s="126"/>
      <c r="AM46" s="126"/>
    </row>
    <row r="47" spans="1:39">
      <c r="A47" s="108" t="s">
        <v>43</v>
      </c>
      <c r="E47" s="109" t="s">
        <v>119</v>
      </c>
      <c r="F47" s="2">
        <v>5475</v>
      </c>
      <c r="G47" s="2">
        <v>3460</v>
      </c>
      <c r="H47" s="2">
        <v>2720</v>
      </c>
      <c r="I47" s="2">
        <v>2905</v>
      </c>
      <c r="J47" s="2">
        <v>5546</v>
      </c>
      <c r="K47" s="2">
        <v>4501</v>
      </c>
      <c r="L47" s="2">
        <v>5558</v>
      </c>
      <c r="M47" s="2">
        <v>4937</v>
      </c>
      <c r="N47" s="2">
        <v>7305</v>
      </c>
      <c r="O47" s="2">
        <v>7714</v>
      </c>
      <c r="P47" s="2">
        <v>9964</v>
      </c>
      <c r="Q47" s="2">
        <v>11579</v>
      </c>
      <c r="R47" s="2">
        <v>9537</v>
      </c>
      <c r="S47" s="2">
        <v>9200</v>
      </c>
      <c r="T47" s="13">
        <v>9892</v>
      </c>
      <c r="U47" s="13">
        <v>9947</v>
      </c>
      <c r="V47" s="13">
        <v>10389</v>
      </c>
      <c r="W47" s="13">
        <v>8209</v>
      </c>
      <c r="X47" s="13">
        <v>9905</v>
      </c>
      <c r="Y47" s="13">
        <v>10226</v>
      </c>
      <c r="Z47" s="13">
        <v>6966</v>
      </c>
      <c r="AA47" s="13">
        <v>8349</v>
      </c>
      <c r="AB47" s="13">
        <v>7985</v>
      </c>
      <c r="AC47" s="13">
        <v>6836</v>
      </c>
      <c r="AD47" s="282">
        <v>6966</v>
      </c>
      <c r="AE47" s="282">
        <v>8349</v>
      </c>
      <c r="AF47" s="282">
        <v>7985</v>
      </c>
      <c r="AG47" s="282">
        <v>6836</v>
      </c>
      <c r="AI47" s="126"/>
      <c r="AJ47" s="126"/>
      <c r="AK47" s="126"/>
      <c r="AL47" s="126"/>
      <c r="AM47" s="126"/>
    </row>
    <row r="48" spans="1:39">
      <c r="A48" s="108" t="s">
        <v>43</v>
      </c>
      <c r="E48" s="109" t="s">
        <v>120</v>
      </c>
      <c r="F48" s="2">
        <v>-24</v>
      </c>
      <c r="G48" s="2">
        <v>102</v>
      </c>
      <c r="H48" s="2">
        <v>-65</v>
      </c>
      <c r="I48" s="2">
        <v>-28</v>
      </c>
      <c r="J48" s="2">
        <v>-151</v>
      </c>
      <c r="K48" s="2">
        <v>82</v>
      </c>
      <c r="L48" s="2">
        <v>-1</v>
      </c>
      <c r="M48" s="2">
        <v>265</v>
      </c>
      <c r="N48" s="2">
        <v>118</v>
      </c>
      <c r="O48" s="2">
        <v>36</v>
      </c>
      <c r="P48" s="2">
        <v>-273</v>
      </c>
      <c r="Q48" s="2">
        <v>218</v>
      </c>
      <c r="R48" s="2">
        <v>-55</v>
      </c>
      <c r="S48" s="2">
        <v>242</v>
      </c>
      <c r="T48" s="2">
        <v>-379</v>
      </c>
      <c r="U48" s="2">
        <v>79</v>
      </c>
      <c r="V48" s="2">
        <v>-276</v>
      </c>
      <c r="W48" s="2">
        <v>125</v>
      </c>
      <c r="X48" s="2">
        <v>14</v>
      </c>
      <c r="Y48" s="2">
        <v>47</v>
      </c>
      <c r="Z48" s="2">
        <v>-58</v>
      </c>
      <c r="AA48" s="2">
        <v>61</v>
      </c>
      <c r="AB48" s="2">
        <v>-202</v>
      </c>
      <c r="AC48" s="2">
        <v>-41</v>
      </c>
      <c r="AD48" s="256">
        <v>-58</v>
      </c>
      <c r="AE48" s="256">
        <v>61</v>
      </c>
      <c r="AF48" s="256">
        <v>-202</v>
      </c>
      <c r="AG48" s="256">
        <v>-41</v>
      </c>
      <c r="AI48" s="126"/>
      <c r="AJ48" s="126"/>
      <c r="AK48" s="126"/>
      <c r="AL48" s="126"/>
      <c r="AM48" s="126"/>
    </row>
    <row r="49" spans="1:39">
      <c r="A49" s="108" t="s">
        <v>44</v>
      </c>
      <c r="E49" s="146" t="s">
        <v>121</v>
      </c>
      <c r="F49" s="1">
        <v>3460</v>
      </c>
      <c r="G49" s="1">
        <v>2720</v>
      </c>
      <c r="H49" s="1">
        <v>2905</v>
      </c>
      <c r="I49" s="1">
        <v>5546</v>
      </c>
      <c r="J49" s="1">
        <v>4501</v>
      </c>
      <c r="K49" s="1">
        <v>5558</v>
      </c>
      <c r="L49" s="1">
        <v>4937</v>
      </c>
      <c r="M49" s="1">
        <v>7305</v>
      </c>
      <c r="N49" s="1">
        <v>7714</v>
      </c>
      <c r="O49" s="1">
        <v>9964</v>
      </c>
      <c r="P49" s="1">
        <v>11579</v>
      </c>
      <c r="Q49" s="1">
        <v>9537</v>
      </c>
      <c r="R49" s="1">
        <v>9200</v>
      </c>
      <c r="S49" s="1">
        <v>9892</v>
      </c>
      <c r="T49" s="14">
        <v>9947</v>
      </c>
      <c r="U49" s="14">
        <v>10389</v>
      </c>
      <c r="V49" s="14">
        <v>8209</v>
      </c>
      <c r="W49" s="14">
        <v>9905</v>
      </c>
      <c r="X49" s="14">
        <v>10226</v>
      </c>
      <c r="Y49" s="14">
        <v>6966</v>
      </c>
      <c r="Z49" s="14">
        <v>8349</v>
      </c>
      <c r="AA49" s="14">
        <v>7985</v>
      </c>
      <c r="AB49" s="14">
        <v>6836</v>
      </c>
      <c r="AC49" s="14">
        <v>6835</v>
      </c>
      <c r="AD49" s="258">
        <v>8349</v>
      </c>
      <c r="AE49" s="258">
        <v>7985</v>
      </c>
      <c r="AF49" s="258">
        <v>6836</v>
      </c>
      <c r="AG49" s="258">
        <v>6835</v>
      </c>
      <c r="AI49" s="126"/>
      <c r="AJ49" s="126"/>
      <c r="AK49" s="126"/>
      <c r="AL49" s="126"/>
      <c r="AM49" s="126"/>
    </row>
    <row r="50" spans="1:39">
      <c r="A50" s="108" t="s">
        <v>45</v>
      </c>
      <c r="E50" s="146"/>
      <c r="F50" s="1"/>
      <c r="G50" s="1"/>
      <c r="H50" s="1"/>
      <c r="I50" s="1"/>
      <c r="J50" s="1"/>
      <c r="K50" s="1"/>
      <c r="L50" s="1"/>
      <c r="M50" s="1"/>
      <c r="N50" s="1"/>
      <c r="O50" s="1"/>
      <c r="P50" s="1"/>
      <c r="Q50" s="1"/>
      <c r="R50" s="1"/>
      <c r="S50" s="1"/>
      <c r="T50" s="1"/>
      <c r="U50" s="1"/>
      <c r="V50" s="1"/>
      <c r="W50" s="1"/>
      <c r="X50" s="1"/>
      <c r="Y50" s="1"/>
      <c r="Z50" s="1"/>
      <c r="AA50" s="1"/>
      <c r="AB50" s="1"/>
      <c r="AC50" s="1"/>
      <c r="AD50" s="257"/>
      <c r="AE50" s="257"/>
      <c r="AF50" s="257"/>
      <c r="AG50" s="257"/>
      <c r="AI50" s="126"/>
    </row>
    <row r="51" spans="1:39">
      <c r="A51" s="108" t="s">
        <v>45</v>
      </c>
      <c r="E51" s="29"/>
      <c r="F51" s="29"/>
      <c r="G51" s="29"/>
      <c r="H51" s="2"/>
      <c r="I51" s="2"/>
      <c r="J51" s="2"/>
      <c r="K51" s="2"/>
      <c r="L51" s="2"/>
      <c r="M51" s="2"/>
      <c r="N51" s="2"/>
      <c r="O51" s="2"/>
      <c r="P51" s="2"/>
      <c r="Q51" s="2"/>
      <c r="R51" s="2"/>
      <c r="S51" s="2"/>
      <c r="T51" s="2"/>
      <c r="U51" s="2"/>
      <c r="V51" s="2"/>
      <c r="W51" s="2"/>
      <c r="X51" s="2"/>
      <c r="Y51" s="2"/>
      <c r="Z51" s="2"/>
      <c r="AA51" s="2"/>
      <c r="AB51" s="2"/>
      <c r="AC51" s="2"/>
      <c r="AD51" s="256"/>
      <c r="AE51" s="256"/>
      <c r="AF51" s="256"/>
      <c r="AG51" s="256"/>
      <c r="AI51" s="126"/>
      <c r="AJ51" s="126"/>
      <c r="AK51" s="126"/>
      <c r="AL51" s="126"/>
      <c r="AM51" s="126"/>
    </row>
    <row r="52" spans="1:39">
      <c r="A52" s="108" t="s">
        <v>42</v>
      </c>
      <c r="E52" s="34" t="s">
        <v>39</v>
      </c>
      <c r="F52" s="123" t="s">
        <v>0</v>
      </c>
      <c r="G52" s="123" t="s">
        <v>1</v>
      </c>
      <c r="H52" s="125" t="s">
        <v>2</v>
      </c>
      <c r="I52" s="125" t="s">
        <v>3</v>
      </c>
      <c r="J52" s="125" t="s">
        <v>4</v>
      </c>
      <c r="K52" s="125" t="s">
        <v>5</v>
      </c>
      <c r="L52" s="125" t="s">
        <v>6</v>
      </c>
      <c r="M52" s="123" t="s">
        <v>7</v>
      </c>
      <c r="N52" s="123" t="s">
        <v>8</v>
      </c>
      <c r="O52" s="123" t="s">
        <v>9</v>
      </c>
      <c r="P52" s="123" t="s">
        <v>458</v>
      </c>
      <c r="Q52" s="123" t="s">
        <v>485</v>
      </c>
      <c r="R52" s="123" t="s">
        <v>492</v>
      </c>
      <c r="S52" s="123" t="s">
        <v>520</v>
      </c>
      <c r="T52" s="123" t="s">
        <v>524</v>
      </c>
      <c r="U52" s="123" t="s">
        <v>526</v>
      </c>
      <c r="V52" s="123" t="s">
        <v>537</v>
      </c>
      <c r="W52" s="123" t="s">
        <v>569</v>
      </c>
      <c r="X52" s="238" t="s">
        <v>570</v>
      </c>
      <c r="Y52" s="238" t="s">
        <v>574</v>
      </c>
      <c r="Z52" s="238" t="s">
        <v>585</v>
      </c>
      <c r="AA52" s="238" t="s">
        <v>591</v>
      </c>
      <c r="AB52" s="238" t="s">
        <v>596</v>
      </c>
      <c r="AC52" s="238" t="s">
        <v>600</v>
      </c>
      <c r="AD52" s="254" t="s">
        <v>585</v>
      </c>
      <c r="AE52" s="254" t="s">
        <v>591</v>
      </c>
      <c r="AF52" s="254" t="s">
        <v>596</v>
      </c>
      <c r="AG52" s="254" t="s">
        <v>600</v>
      </c>
      <c r="AI52" s="126"/>
    </row>
    <row r="53" spans="1:39">
      <c r="A53" s="108" t="s">
        <v>44</v>
      </c>
      <c r="E53" s="146" t="s">
        <v>90</v>
      </c>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312"/>
      <c r="AE53" s="312"/>
      <c r="AF53" s="312"/>
      <c r="AG53" s="312"/>
      <c r="AI53" s="126"/>
    </row>
    <row r="54" spans="1:39">
      <c r="A54" s="108" t="s">
        <v>43</v>
      </c>
      <c r="E54" s="109" t="s">
        <v>17</v>
      </c>
      <c r="F54" s="2">
        <v>757</v>
      </c>
      <c r="G54" s="2">
        <v>1647</v>
      </c>
      <c r="H54" s="2">
        <v>2799</v>
      </c>
      <c r="I54" s="2">
        <v>4475</v>
      </c>
      <c r="J54" s="2">
        <v>-5</v>
      </c>
      <c r="K54" s="2">
        <v>249</v>
      </c>
      <c r="L54" s="2">
        <v>1535</v>
      </c>
      <c r="M54" s="2">
        <v>1188</v>
      </c>
      <c r="N54" s="2">
        <v>-386</v>
      </c>
      <c r="O54" s="2">
        <v>666</v>
      </c>
      <c r="P54" s="2">
        <v>2956</v>
      </c>
      <c r="Q54" s="2">
        <v>3761</v>
      </c>
      <c r="R54" s="2">
        <v>1231</v>
      </c>
      <c r="S54" s="2">
        <v>2501</v>
      </c>
      <c r="T54" s="2">
        <v>4478</v>
      </c>
      <c r="U54" s="2">
        <v>5430</v>
      </c>
      <c r="V54" s="2">
        <v>696</v>
      </c>
      <c r="W54" s="2">
        <v>1441</v>
      </c>
      <c r="X54" s="2">
        <v>2505</v>
      </c>
      <c r="Y54" s="2">
        <v>3017</v>
      </c>
      <c r="Z54" s="2">
        <v>943</v>
      </c>
      <c r="AA54" s="2">
        <v>2093</v>
      </c>
      <c r="AB54" s="2">
        <v>3554</v>
      </c>
      <c r="AC54" s="2">
        <v>4150</v>
      </c>
      <c r="AD54" s="256">
        <v>907</v>
      </c>
      <c r="AE54" s="256">
        <v>2019</v>
      </c>
      <c r="AF54" s="256">
        <v>3442</v>
      </c>
      <c r="AG54" s="256">
        <v>4000</v>
      </c>
      <c r="AH54" s="248"/>
      <c r="AI54" s="126"/>
      <c r="AJ54" s="126"/>
      <c r="AK54" s="126"/>
      <c r="AL54" s="126"/>
      <c r="AM54" s="126"/>
    </row>
    <row r="55" spans="1:39">
      <c r="A55" s="108" t="s">
        <v>43</v>
      </c>
      <c r="E55" s="109" t="s">
        <v>91</v>
      </c>
      <c r="F55" s="2">
        <v>692</v>
      </c>
      <c r="G55" s="2">
        <v>1384</v>
      </c>
      <c r="H55" s="2">
        <v>2007</v>
      </c>
      <c r="I55" s="2">
        <v>2738</v>
      </c>
      <c r="J55" s="2">
        <v>689</v>
      </c>
      <c r="K55" s="2">
        <v>1384</v>
      </c>
      <c r="L55" s="2">
        <v>2134</v>
      </c>
      <c r="M55" s="2">
        <v>3010</v>
      </c>
      <c r="N55" s="2">
        <v>871</v>
      </c>
      <c r="O55" s="2">
        <v>1757</v>
      </c>
      <c r="P55" s="2">
        <v>2568</v>
      </c>
      <c r="Q55" s="2">
        <v>3442</v>
      </c>
      <c r="R55" s="2">
        <v>816</v>
      </c>
      <c r="S55" s="2">
        <v>1665</v>
      </c>
      <c r="T55" s="2">
        <v>2479</v>
      </c>
      <c r="U55" s="2">
        <v>3328</v>
      </c>
      <c r="V55" s="2">
        <v>761</v>
      </c>
      <c r="W55" s="2">
        <v>1567</v>
      </c>
      <c r="X55" s="2">
        <v>2355</v>
      </c>
      <c r="Y55" s="2">
        <v>3173</v>
      </c>
      <c r="Z55" s="2">
        <v>820</v>
      </c>
      <c r="AA55" s="2">
        <v>1646</v>
      </c>
      <c r="AB55" s="2">
        <v>2455</v>
      </c>
      <c r="AC55" s="2">
        <v>3251</v>
      </c>
      <c r="AD55" s="256">
        <v>820</v>
      </c>
      <c r="AE55" s="256">
        <v>1646</v>
      </c>
      <c r="AF55" s="256">
        <v>2455</v>
      </c>
      <c r="AG55" s="256">
        <v>3251</v>
      </c>
      <c r="AI55" s="126"/>
      <c r="AJ55" s="126"/>
      <c r="AK55" s="126"/>
      <c r="AL55" s="126"/>
      <c r="AM55" s="126"/>
    </row>
    <row r="56" spans="1:39">
      <c r="A56" s="108" t="s">
        <v>43</v>
      </c>
      <c r="E56" s="109" t="s">
        <v>92</v>
      </c>
      <c r="F56" s="2">
        <v>-683</v>
      </c>
      <c r="G56" s="2">
        <v>-764</v>
      </c>
      <c r="H56" s="2">
        <v>-833</v>
      </c>
      <c r="I56" s="2">
        <v>-701</v>
      </c>
      <c r="J56" s="2">
        <v>241</v>
      </c>
      <c r="K56" s="2">
        <v>707</v>
      </c>
      <c r="L56" s="2">
        <v>405</v>
      </c>
      <c r="M56" s="2">
        <v>1134</v>
      </c>
      <c r="N56" s="2">
        <v>143</v>
      </c>
      <c r="O56" s="2">
        <v>-118</v>
      </c>
      <c r="P56" s="2">
        <v>-507</v>
      </c>
      <c r="Q56" s="2">
        <v>434</v>
      </c>
      <c r="R56" s="2">
        <v>-152</v>
      </c>
      <c r="S56" s="2">
        <v>-68</v>
      </c>
      <c r="T56" s="2">
        <v>-293</v>
      </c>
      <c r="U56" s="2">
        <v>294</v>
      </c>
      <c r="V56" s="2">
        <v>-221</v>
      </c>
      <c r="W56" s="2">
        <v>-415</v>
      </c>
      <c r="X56" s="2">
        <v>-518</v>
      </c>
      <c r="Y56" s="2">
        <v>110</v>
      </c>
      <c r="Z56" s="2">
        <v>-143</v>
      </c>
      <c r="AA56" s="2">
        <v>-320</v>
      </c>
      <c r="AB56" s="2">
        <v>-467</v>
      </c>
      <c r="AC56" s="2">
        <v>457</v>
      </c>
      <c r="AD56" s="256">
        <v>-143</v>
      </c>
      <c r="AE56" s="256">
        <v>-320</v>
      </c>
      <c r="AF56" s="256">
        <v>-467</v>
      </c>
      <c r="AG56" s="256">
        <v>457</v>
      </c>
      <c r="AI56" s="126"/>
      <c r="AJ56" s="126"/>
      <c r="AK56" s="126"/>
      <c r="AL56" s="126"/>
      <c r="AM56" s="126"/>
    </row>
    <row r="57" spans="1:39">
      <c r="E57" s="138" t="s">
        <v>621</v>
      </c>
      <c r="F57" s="2">
        <v>20</v>
      </c>
      <c r="G57" s="2">
        <v>35</v>
      </c>
      <c r="H57" s="2">
        <v>71</v>
      </c>
      <c r="I57" s="2">
        <v>-118</v>
      </c>
      <c r="J57" s="2">
        <v>-166</v>
      </c>
      <c r="K57" s="2">
        <v>-203</v>
      </c>
      <c r="L57" s="2">
        <v>-208</v>
      </c>
      <c r="M57" s="2">
        <v>-239</v>
      </c>
      <c r="N57" s="2">
        <v>0</v>
      </c>
      <c r="O57" s="2">
        <v>4</v>
      </c>
      <c r="P57" s="2">
        <v>11</v>
      </c>
      <c r="Q57" s="2">
        <v>18</v>
      </c>
      <c r="R57" s="2">
        <v>7</v>
      </c>
      <c r="S57" s="2">
        <v>33</v>
      </c>
      <c r="T57" s="2">
        <v>54</v>
      </c>
      <c r="U57" s="2">
        <v>77</v>
      </c>
      <c r="V57" s="2">
        <v>-58</v>
      </c>
      <c r="W57" s="2">
        <v>-161</v>
      </c>
      <c r="X57" s="2">
        <v>-157</v>
      </c>
      <c r="Y57" s="2">
        <v>-178</v>
      </c>
      <c r="Z57" s="2">
        <v>-166</v>
      </c>
      <c r="AA57" s="2">
        <v>-216</v>
      </c>
      <c r="AB57" s="2">
        <v>-204</v>
      </c>
      <c r="AC57" s="2">
        <v>-193</v>
      </c>
      <c r="AD57" s="256">
        <v>-104</v>
      </c>
      <c r="AE57" s="256">
        <v>-95</v>
      </c>
      <c r="AF57" s="256">
        <v>0</v>
      </c>
      <c r="AG57" s="256">
        <v>81</v>
      </c>
      <c r="AH57" s="248"/>
      <c r="AI57" s="126"/>
      <c r="AJ57" s="126"/>
      <c r="AK57" s="126"/>
      <c r="AL57" s="126"/>
      <c r="AM57" s="126"/>
    </row>
    <row r="58" spans="1:39">
      <c r="A58" s="108" t="s">
        <v>43</v>
      </c>
      <c r="E58" s="109" t="s">
        <v>94</v>
      </c>
      <c r="F58" s="2">
        <v>-128</v>
      </c>
      <c r="G58" s="2">
        <v>-198</v>
      </c>
      <c r="H58" s="2">
        <v>-212</v>
      </c>
      <c r="I58" s="2">
        <v>-271</v>
      </c>
      <c r="J58" s="2">
        <v>-311</v>
      </c>
      <c r="K58" s="2">
        <v>-383</v>
      </c>
      <c r="L58" s="2">
        <v>-368</v>
      </c>
      <c r="M58" s="2">
        <v>-729</v>
      </c>
      <c r="N58" s="2">
        <v>-42</v>
      </c>
      <c r="O58" s="2">
        <v>-223</v>
      </c>
      <c r="P58" s="2">
        <v>-220</v>
      </c>
      <c r="Q58" s="2">
        <v>-348</v>
      </c>
      <c r="R58" s="2">
        <v>9</v>
      </c>
      <c r="S58" s="2">
        <v>27</v>
      </c>
      <c r="T58" s="2">
        <v>5</v>
      </c>
      <c r="U58" s="2">
        <v>-72</v>
      </c>
      <c r="V58" s="2">
        <v>-33</v>
      </c>
      <c r="W58" s="2">
        <v>-76</v>
      </c>
      <c r="X58" s="2">
        <v>30</v>
      </c>
      <c r="Y58" s="2">
        <v>-214</v>
      </c>
      <c r="Z58" s="2">
        <v>-102</v>
      </c>
      <c r="AA58" s="2">
        <v>-286</v>
      </c>
      <c r="AB58" s="2">
        <v>-450</v>
      </c>
      <c r="AC58" s="2">
        <v>-673</v>
      </c>
      <c r="AD58" s="256">
        <v>-102</v>
      </c>
      <c r="AE58" s="256">
        <v>-286</v>
      </c>
      <c r="AF58" s="256">
        <v>-450</v>
      </c>
      <c r="AG58" s="256">
        <v>-673</v>
      </c>
      <c r="AI58" s="126"/>
      <c r="AJ58" s="126"/>
      <c r="AK58" s="126"/>
      <c r="AL58" s="126"/>
      <c r="AM58" s="126"/>
    </row>
    <row r="59" spans="1:39">
      <c r="A59" s="108" t="s">
        <v>43</v>
      </c>
      <c r="E59" s="109" t="s">
        <v>95</v>
      </c>
      <c r="F59" s="2">
        <v>-118</v>
      </c>
      <c r="G59" s="2">
        <v>-398</v>
      </c>
      <c r="H59" s="2">
        <v>-540</v>
      </c>
      <c r="I59" s="2">
        <v>-815</v>
      </c>
      <c r="J59" s="2">
        <v>-308</v>
      </c>
      <c r="K59" s="2">
        <v>-517</v>
      </c>
      <c r="L59" s="2">
        <v>-646</v>
      </c>
      <c r="M59" s="2">
        <v>-918</v>
      </c>
      <c r="N59" s="2">
        <v>-256</v>
      </c>
      <c r="O59" s="2">
        <v>-490</v>
      </c>
      <c r="P59" s="2">
        <v>-601</v>
      </c>
      <c r="Q59" s="2">
        <v>-929</v>
      </c>
      <c r="R59" s="2">
        <v>226</v>
      </c>
      <c r="S59" s="2">
        <v>48</v>
      </c>
      <c r="T59" s="2">
        <v>-836</v>
      </c>
      <c r="U59" s="2">
        <v>-1316</v>
      </c>
      <c r="V59" s="2">
        <v>-382</v>
      </c>
      <c r="W59" s="2">
        <v>-952</v>
      </c>
      <c r="X59" s="2">
        <v>-1179</v>
      </c>
      <c r="Y59" s="2">
        <v>-1625</v>
      </c>
      <c r="Z59" s="2">
        <v>-575</v>
      </c>
      <c r="AA59" s="2">
        <v>-957</v>
      </c>
      <c r="AB59" s="2">
        <v>-1099</v>
      </c>
      <c r="AC59" s="2">
        <v>-1564</v>
      </c>
      <c r="AD59" s="256">
        <v>-575</v>
      </c>
      <c r="AE59" s="256">
        <v>-957</v>
      </c>
      <c r="AF59" s="256">
        <v>-1099</v>
      </c>
      <c r="AG59" s="256">
        <v>-1564</v>
      </c>
      <c r="AI59" s="126"/>
      <c r="AJ59" s="126"/>
      <c r="AK59" s="126"/>
      <c r="AL59" s="126"/>
      <c r="AM59" s="126"/>
    </row>
    <row r="60" spans="1:39">
      <c r="A60" s="108" t="s">
        <v>44</v>
      </c>
      <c r="E60" s="146" t="s">
        <v>96</v>
      </c>
      <c r="F60" s="1">
        <v>540</v>
      </c>
      <c r="G60" s="1">
        <v>1706</v>
      </c>
      <c r="H60" s="1">
        <v>3292</v>
      </c>
      <c r="I60" s="1">
        <v>5308</v>
      </c>
      <c r="J60" s="1">
        <v>140</v>
      </c>
      <c r="K60" s="1">
        <v>1237</v>
      </c>
      <c r="L60" s="1">
        <v>2852</v>
      </c>
      <c r="M60" s="1">
        <v>3446</v>
      </c>
      <c r="N60" s="1">
        <v>330</v>
      </c>
      <c r="O60" s="1">
        <v>1596</v>
      </c>
      <c r="P60" s="1">
        <v>4207</v>
      </c>
      <c r="Q60" s="1">
        <v>6378</v>
      </c>
      <c r="R60" s="1">
        <v>2137</v>
      </c>
      <c r="S60" s="1">
        <v>4206</v>
      </c>
      <c r="T60" s="1">
        <v>5887</v>
      </c>
      <c r="U60" s="1">
        <v>7741</v>
      </c>
      <c r="V60" s="1">
        <v>763</v>
      </c>
      <c r="W60" s="1">
        <v>1404</v>
      </c>
      <c r="X60" s="1">
        <v>3036</v>
      </c>
      <c r="Y60" s="1">
        <v>4283</v>
      </c>
      <c r="Z60" s="1">
        <v>777</v>
      </c>
      <c r="AA60" s="1">
        <v>1960</v>
      </c>
      <c r="AB60" s="1">
        <v>3789</v>
      </c>
      <c r="AC60" s="1">
        <v>5428</v>
      </c>
      <c r="AD60" s="257">
        <v>803</v>
      </c>
      <c r="AE60" s="257">
        <v>2007</v>
      </c>
      <c r="AF60" s="257">
        <v>3881</v>
      </c>
      <c r="AG60" s="257">
        <v>5552</v>
      </c>
      <c r="AI60" s="126"/>
      <c r="AJ60" s="126"/>
      <c r="AK60" s="126"/>
      <c r="AL60" s="126"/>
      <c r="AM60" s="126"/>
    </row>
    <row r="61" spans="1:39">
      <c r="A61" s="108" t="s">
        <v>45</v>
      </c>
      <c r="E61" s="109"/>
      <c r="F61" s="2"/>
      <c r="G61" s="2"/>
      <c r="H61" s="2"/>
      <c r="I61" s="2"/>
      <c r="J61" s="2"/>
      <c r="K61" s="2"/>
      <c r="L61" s="2"/>
      <c r="M61" s="2"/>
      <c r="N61" s="2"/>
      <c r="O61" s="2"/>
      <c r="P61" s="2"/>
      <c r="Q61" s="2"/>
      <c r="R61" s="2"/>
      <c r="S61" s="2"/>
      <c r="T61" s="2"/>
      <c r="U61" s="2"/>
      <c r="V61" s="2"/>
      <c r="W61" s="2"/>
      <c r="X61" s="2"/>
      <c r="Y61" s="2"/>
      <c r="Z61" s="2"/>
      <c r="AA61" s="2"/>
      <c r="AB61" s="2"/>
      <c r="AC61" s="2"/>
      <c r="AD61" s="256"/>
      <c r="AE61" s="256"/>
      <c r="AF61" s="256"/>
      <c r="AG61" s="256"/>
      <c r="AI61" s="126"/>
      <c r="AJ61" s="126"/>
      <c r="AK61" s="126"/>
      <c r="AL61" s="126"/>
      <c r="AM61" s="126"/>
    </row>
    <row r="62" spans="1:39">
      <c r="A62" s="108" t="s">
        <v>44</v>
      </c>
      <c r="E62" s="146" t="s">
        <v>97</v>
      </c>
      <c r="F62" s="2"/>
      <c r="G62" s="2"/>
      <c r="H62" s="2"/>
      <c r="I62" s="2"/>
      <c r="J62" s="2"/>
      <c r="K62" s="2"/>
      <c r="L62" s="2"/>
      <c r="M62" s="2"/>
      <c r="N62" s="2"/>
      <c r="O62" s="2"/>
      <c r="P62" s="2"/>
      <c r="Q62" s="2"/>
      <c r="R62" s="2"/>
      <c r="S62" s="2"/>
      <c r="T62" s="2"/>
      <c r="U62" s="2"/>
      <c r="V62" s="2"/>
      <c r="W62" s="2"/>
      <c r="X62" s="2"/>
      <c r="Y62" s="2"/>
      <c r="Z62" s="2"/>
      <c r="AA62" s="2"/>
      <c r="AB62" s="2"/>
      <c r="AC62" s="2"/>
      <c r="AD62" s="256"/>
      <c r="AE62" s="256"/>
      <c r="AF62" s="256"/>
      <c r="AG62" s="256"/>
      <c r="AI62" s="126"/>
      <c r="AJ62" s="126"/>
      <c r="AK62" s="126"/>
      <c r="AL62" s="126"/>
      <c r="AM62" s="126"/>
    </row>
    <row r="63" spans="1:39">
      <c r="A63" s="108" t="s">
        <v>43</v>
      </c>
      <c r="E63" s="109" t="s">
        <v>98</v>
      </c>
      <c r="F63" s="2">
        <v>-1545</v>
      </c>
      <c r="G63" s="2">
        <v>-1791</v>
      </c>
      <c r="H63" s="2">
        <v>-1582</v>
      </c>
      <c r="I63" s="2">
        <v>-206</v>
      </c>
      <c r="J63" s="2">
        <v>-697</v>
      </c>
      <c r="K63" s="2">
        <v>-1176</v>
      </c>
      <c r="L63" s="2">
        <v>-1242</v>
      </c>
      <c r="M63" s="2">
        <v>923</v>
      </c>
      <c r="N63" s="2">
        <v>14</v>
      </c>
      <c r="O63" s="2">
        <v>543</v>
      </c>
      <c r="P63" s="2">
        <v>1005</v>
      </c>
      <c r="Q63" s="2">
        <v>2276</v>
      </c>
      <c r="R63" s="2">
        <v>-1134</v>
      </c>
      <c r="S63" s="2">
        <v>-2412</v>
      </c>
      <c r="T63" s="2">
        <v>-2845</v>
      </c>
      <c r="U63" s="2">
        <v>-1755</v>
      </c>
      <c r="V63" s="2">
        <v>-1076</v>
      </c>
      <c r="W63" s="2">
        <v>-1659</v>
      </c>
      <c r="X63" s="2">
        <v>-1380</v>
      </c>
      <c r="Y63" s="2">
        <v>269</v>
      </c>
      <c r="Z63" s="2">
        <v>-908</v>
      </c>
      <c r="AA63" s="2">
        <v>-2197</v>
      </c>
      <c r="AB63" s="2">
        <v>-2703</v>
      </c>
      <c r="AC63" s="2">
        <v>-1710</v>
      </c>
      <c r="AD63" s="256">
        <v>-908</v>
      </c>
      <c r="AE63" s="256">
        <v>-2197</v>
      </c>
      <c r="AF63" s="256">
        <v>-2703</v>
      </c>
      <c r="AG63" s="256">
        <v>-1710</v>
      </c>
      <c r="AI63" s="126"/>
      <c r="AJ63" s="126"/>
      <c r="AK63" s="126"/>
      <c r="AL63" s="126"/>
      <c r="AM63" s="126"/>
    </row>
    <row r="64" spans="1:39">
      <c r="A64" s="108" t="s">
        <v>43</v>
      </c>
      <c r="E64" s="109" t="s">
        <v>99</v>
      </c>
      <c r="F64" s="2">
        <v>1108</v>
      </c>
      <c r="G64" s="2">
        <v>703</v>
      </c>
      <c r="H64" s="2">
        <v>120</v>
      </c>
      <c r="I64" s="2">
        <v>993</v>
      </c>
      <c r="J64" s="2">
        <v>782</v>
      </c>
      <c r="K64" s="2">
        <v>203</v>
      </c>
      <c r="L64" s="2">
        <v>-416</v>
      </c>
      <c r="M64" s="2">
        <v>1869</v>
      </c>
      <c r="N64" s="2">
        <v>570</v>
      </c>
      <c r="O64" s="2">
        <v>562</v>
      </c>
      <c r="P64" s="2">
        <v>-244</v>
      </c>
      <c r="Q64" s="2">
        <v>1209</v>
      </c>
      <c r="R64" s="2">
        <v>-535</v>
      </c>
      <c r="S64" s="2">
        <v>-420</v>
      </c>
      <c r="T64" s="2">
        <v>-343</v>
      </c>
      <c r="U64" s="2">
        <v>-216</v>
      </c>
      <c r="V64" s="2">
        <v>625</v>
      </c>
      <c r="W64" s="2">
        <v>1605</v>
      </c>
      <c r="X64" s="2">
        <v>647</v>
      </c>
      <c r="Y64" s="2">
        <v>244</v>
      </c>
      <c r="Z64" s="2">
        <v>860</v>
      </c>
      <c r="AA64" s="2">
        <v>1147</v>
      </c>
      <c r="AB64" s="2">
        <v>316</v>
      </c>
      <c r="AC64" s="2">
        <v>-119</v>
      </c>
      <c r="AD64" s="256">
        <v>860</v>
      </c>
      <c r="AE64" s="256">
        <v>1147</v>
      </c>
      <c r="AF64" s="256">
        <v>316</v>
      </c>
      <c r="AG64" s="256">
        <v>-119</v>
      </c>
      <c r="AI64" s="126"/>
      <c r="AJ64" s="126"/>
      <c r="AK64" s="126"/>
      <c r="AL64" s="126"/>
      <c r="AM64" s="126"/>
    </row>
    <row r="65" spans="1:39">
      <c r="A65" s="108" t="s">
        <v>43</v>
      </c>
      <c r="E65" s="109" t="s">
        <v>100</v>
      </c>
      <c r="F65" s="2">
        <v>194</v>
      </c>
      <c r="G65" s="2">
        <v>76</v>
      </c>
      <c r="H65" s="2">
        <v>-405</v>
      </c>
      <c r="I65" s="2">
        <v>-885</v>
      </c>
      <c r="J65" s="2">
        <v>101</v>
      </c>
      <c r="K65" s="2">
        <v>1498</v>
      </c>
      <c r="L65" s="2">
        <v>948</v>
      </c>
      <c r="M65" s="2">
        <v>-686</v>
      </c>
      <c r="N65" s="2">
        <v>-414</v>
      </c>
      <c r="O65" s="2">
        <v>937</v>
      </c>
      <c r="P65" s="2">
        <v>1454</v>
      </c>
      <c r="Q65" s="2">
        <v>628</v>
      </c>
      <c r="R65" s="2">
        <v>343</v>
      </c>
      <c r="S65" s="2">
        <v>3296</v>
      </c>
      <c r="T65" s="2">
        <v>3113</v>
      </c>
      <c r="U65" s="2">
        <v>2624</v>
      </c>
      <c r="V65" s="2">
        <v>-106</v>
      </c>
      <c r="W65" s="2">
        <v>1333</v>
      </c>
      <c r="X65" s="2">
        <v>1611</v>
      </c>
      <c r="Y65" s="2">
        <v>1379</v>
      </c>
      <c r="Z65" s="2">
        <v>-90</v>
      </c>
      <c r="AA65" s="2">
        <v>2856</v>
      </c>
      <c r="AB65" s="2">
        <v>2790</v>
      </c>
      <c r="AC65" s="2">
        <v>3086</v>
      </c>
      <c r="AD65" s="256">
        <v>-90</v>
      </c>
      <c r="AE65" s="256">
        <v>2856</v>
      </c>
      <c r="AF65" s="256">
        <v>2790</v>
      </c>
      <c r="AG65" s="256">
        <v>3086</v>
      </c>
      <c r="AI65" s="126"/>
      <c r="AJ65" s="126"/>
      <c r="AK65" s="126"/>
      <c r="AL65" s="126"/>
      <c r="AM65" s="126"/>
    </row>
    <row r="66" spans="1:39">
      <c r="A66" s="108" t="s">
        <v>43</v>
      </c>
      <c r="E66" s="109" t="s">
        <v>489</v>
      </c>
      <c r="F66" s="2"/>
      <c r="G66" s="2"/>
      <c r="H66" s="2"/>
      <c r="I66" s="2"/>
      <c r="J66" s="2"/>
      <c r="K66" s="2"/>
      <c r="L66" s="2"/>
      <c r="M66" s="2"/>
      <c r="N66" s="2"/>
      <c r="O66" s="2"/>
      <c r="P66" s="2"/>
      <c r="Q66" s="2">
        <v>-3935</v>
      </c>
      <c r="R66" s="2">
        <v>0</v>
      </c>
      <c r="S66" s="2">
        <v>0</v>
      </c>
      <c r="T66" s="2">
        <v>0</v>
      </c>
      <c r="U66" s="2">
        <v>0</v>
      </c>
      <c r="V66" s="2">
        <v>0</v>
      </c>
      <c r="W66" s="2">
        <v>0</v>
      </c>
      <c r="X66" s="2">
        <v>0</v>
      </c>
      <c r="Y66" s="2">
        <v>0</v>
      </c>
      <c r="Z66" s="2">
        <v>0</v>
      </c>
      <c r="AA66" s="2"/>
      <c r="AB66" s="2"/>
      <c r="AC66" s="2"/>
      <c r="AD66" s="256">
        <v>0</v>
      </c>
      <c r="AE66" s="256"/>
      <c r="AF66" s="256"/>
      <c r="AG66" s="256"/>
      <c r="AH66" s="248"/>
      <c r="AI66" s="126"/>
      <c r="AJ66" s="126"/>
      <c r="AK66" s="126"/>
      <c r="AL66" s="126"/>
      <c r="AM66" s="126"/>
    </row>
    <row r="67" spans="1:39">
      <c r="E67" s="138" t="s">
        <v>622</v>
      </c>
      <c r="F67" s="2">
        <v>-32</v>
      </c>
      <c r="G67" s="2">
        <v>46</v>
      </c>
      <c r="H67" s="2">
        <v>976</v>
      </c>
      <c r="I67" s="2">
        <v>-54</v>
      </c>
      <c r="J67" s="2">
        <v>-365</v>
      </c>
      <c r="K67" s="2">
        <v>210</v>
      </c>
      <c r="L67" s="2">
        <v>587</v>
      </c>
      <c r="M67" s="2">
        <v>-603</v>
      </c>
      <c r="N67" s="2">
        <v>139</v>
      </c>
      <c r="O67" s="2">
        <v>1077</v>
      </c>
      <c r="P67" s="2">
        <v>2234</v>
      </c>
      <c r="Q67" s="2">
        <v>1741</v>
      </c>
      <c r="R67" s="2">
        <v>-20</v>
      </c>
      <c r="S67" s="2">
        <v>-37</v>
      </c>
      <c r="T67" s="2">
        <v>69</v>
      </c>
      <c r="U67" s="2">
        <v>-714</v>
      </c>
      <c r="V67" s="2">
        <v>-731</v>
      </c>
      <c r="W67" s="2">
        <v>-1300</v>
      </c>
      <c r="X67" s="2">
        <v>-225</v>
      </c>
      <c r="Y67" s="2">
        <v>-776</v>
      </c>
      <c r="Z67" s="2">
        <v>-354</v>
      </c>
      <c r="AA67" s="2">
        <v>564</v>
      </c>
      <c r="AB67" s="2">
        <v>854</v>
      </c>
      <c r="AC67" s="2">
        <v>470</v>
      </c>
      <c r="AD67" s="256">
        <v>-382</v>
      </c>
      <c r="AE67" s="256">
        <v>467</v>
      </c>
      <c r="AF67" s="256">
        <v>688</v>
      </c>
      <c r="AG67" s="256">
        <v>271</v>
      </c>
      <c r="AH67" s="248"/>
      <c r="AI67" s="126"/>
      <c r="AJ67" s="126"/>
      <c r="AK67" s="126"/>
      <c r="AL67" s="126"/>
      <c r="AM67" s="126"/>
    </row>
    <row r="68" spans="1:39">
      <c r="A68" s="108" t="s">
        <v>44</v>
      </c>
      <c r="E68" s="146" t="s">
        <v>101</v>
      </c>
      <c r="F68" s="1">
        <v>-275</v>
      </c>
      <c r="G68" s="1">
        <v>-966</v>
      </c>
      <c r="H68" s="1">
        <v>-891</v>
      </c>
      <c r="I68" s="1">
        <v>-152</v>
      </c>
      <c r="J68" s="1">
        <v>-179</v>
      </c>
      <c r="K68" s="1">
        <v>735</v>
      </c>
      <c r="L68" s="1">
        <v>-123</v>
      </c>
      <c r="M68" s="1">
        <v>1503</v>
      </c>
      <c r="N68" s="1">
        <v>309</v>
      </c>
      <c r="O68" s="1">
        <v>3119</v>
      </c>
      <c r="P68" s="1">
        <v>4449</v>
      </c>
      <c r="Q68" s="1">
        <v>1919</v>
      </c>
      <c r="R68" s="1">
        <v>-1346</v>
      </c>
      <c r="S68" s="1">
        <v>427</v>
      </c>
      <c r="T68" s="1">
        <v>-6</v>
      </c>
      <c r="U68" s="1">
        <v>-61</v>
      </c>
      <c r="V68" s="1">
        <v>-1288</v>
      </c>
      <c r="W68" s="1">
        <v>-21</v>
      </c>
      <c r="X68" s="1">
        <v>653</v>
      </c>
      <c r="Y68" s="1">
        <v>1116</v>
      </c>
      <c r="Z68" s="1">
        <v>-492</v>
      </c>
      <c r="AA68" s="1">
        <v>2370</v>
      </c>
      <c r="AB68" s="1">
        <v>1257</v>
      </c>
      <c r="AC68" s="1">
        <v>1727</v>
      </c>
      <c r="AD68" s="257">
        <v>-520</v>
      </c>
      <c r="AE68" s="257">
        <v>2273</v>
      </c>
      <c r="AF68" s="257">
        <v>1091</v>
      </c>
      <c r="AG68" s="257">
        <v>1528</v>
      </c>
      <c r="AI68" s="126"/>
      <c r="AJ68" s="126"/>
      <c r="AK68" s="126"/>
      <c r="AL68" s="126"/>
      <c r="AM68" s="126"/>
    </row>
    <row r="69" spans="1:39">
      <c r="A69" s="108" t="s">
        <v>44</v>
      </c>
      <c r="E69" s="146" t="s">
        <v>102</v>
      </c>
      <c r="F69" s="1">
        <v>265</v>
      </c>
      <c r="G69" s="1">
        <v>740</v>
      </c>
      <c r="H69" s="1">
        <v>2401</v>
      </c>
      <c r="I69" s="1">
        <v>5156</v>
      </c>
      <c r="J69" s="1">
        <v>-39</v>
      </c>
      <c r="K69" s="1">
        <v>1972</v>
      </c>
      <c r="L69" s="1">
        <v>2729</v>
      </c>
      <c r="M69" s="1">
        <v>4949</v>
      </c>
      <c r="N69" s="1">
        <v>639</v>
      </c>
      <c r="O69" s="1">
        <v>4715</v>
      </c>
      <c r="P69" s="1">
        <v>8656</v>
      </c>
      <c r="Q69" s="1">
        <v>8297</v>
      </c>
      <c r="R69" s="1">
        <v>791</v>
      </c>
      <c r="S69" s="1">
        <v>4633</v>
      </c>
      <c r="T69" s="1">
        <v>5881</v>
      </c>
      <c r="U69" s="1">
        <v>7680</v>
      </c>
      <c r="V69" s="1">
        <v>-525</v>
      </c>
      <c r="W69" s="1">
        <v>1383</v>
      </c>
      <c r="X69" s="1">
        <v>3689</v>
      </c>
      <c r="Y69" s="1">
        <v>5399</v>
      </c>
      <c r="Z69" s="1">
        <v>285</v>
      </c>
      <c r="AA69" s="1">
        <v>4330</v>
      </c>
      <c r="AB69" s="1">
        <v>5046</v>
      </c>
      <c r="AC69" s="1">
        <v>7155</v>
      </c>
      <c r="AD69" s="257">
        <v>283</v>
      </c>
      <c r="AE69" s="257">
        <v>4280</v>
      </c>
      <c r="AF69" s="257">
        <v>4972</v>
      </c>
      <c r="AG69" s="257">
        <v>7080</v>
      </c>
      <c r="AI69" s="126"/>
      <c r="AJ69" s="126"/>
      <c r="AK69" s="126"/>
      <c r="AL69" s="126"/>
      <c r="AM69" s="126"/>
    </row>
    <row r="70" spans="1:39">
      <c r="A70" s="108" t="s">
        <v>45</v>
      </c>
      <c r="E70" s="109"/>
      <c r="F70" s="2"/>
      <c r="G70" s="2"/>
      <c r="H70" s="2"/>
      <c r="I70" s="2"/>
      <c r="J70" s="2"/>
      <c r="K70" s="2"/>
      <c r="L70" s="2"/>
      <c r="M70" s="2"/>
      <c r="N70" s="2"/>
      <c r="O70" s="2"/>
      <c r="P70" s="2"/>
      <c r="Q70" s="2"/>
      <c r="R70" s="2"/>
      <c r="S70" s="2"/>
      <c r="T70" s="2"/>
      <c r="U70" s="2"/>
      <c r="V70" s="2"/>
      <c r="W70" s="2"/>
      <c r="X70" s="2"/>
      <c r="Y70" s="2"/>
      <c r="Z70" s="2"/>
      <c r="AA70" s="2"/>
      <c r="AB70" s="2"/>
      <c r="AC70" s="2"/>
      <c r="AD70" s="256"/>
      <c r="AE70" s="256"/>
      <c r="AF70" s="256"/>
      <c r="AG70" s="256"/>
      <c r="AI70" s="126"/>
      <c r="AJ70" s="126"/>
      <c r="AK70" s="126"/>
      <c r="AL70" s="126"/>
      <c r="AM70" s="126"/>
    </row>
    <row r="71" spans="1:39">
      <c r="A71" s="108" t="s">
        <v>44</v>
      </c>
      <c r="E71" s="146" t="s">
        <v>103</v>
      </c>
      <c r="F71" s="1"/>
      <c r="G71" s="1"/>
      <c r="H71" s="1"/>
      <c r="I71" s="1"/>
      <c r="J71" s="1"/>
      <c r="K71" s="1"/>
      <c r="L71" s="1"/>
      <c r="M71" s="1"/>
      <c r="N71" s="1"/>
      <c r="O71" s="1"/>
      <c r="P71" s="1"/>
      <c r="Q71" s="1"/>
      <c r="R71" s="1"/>
      <c r="S71" s="1"/>
      <c r="T71" s="1"/>
      <c r="U71" s="1"/>
      <c r="V71" s="1"/>
      <c r="W71" s="1"/>
      <c r="X71" s="1"/>
      <c r="Y71" s="1"/>
      <c r="Z71" s="1"/>
      <c r="AA71" s="1"/>
      <c r="AB71" s="1"/>
      <c r="AC71" s="1"/>
      <c r="AD71" s="257"/>
      <c r="AE71" s="257"/>
      <c r="AF71" s="257"/>
      <c r="AG71" s="257"/>
      <c r="AI71" s="126"/>
      <c r="AJ71" s="126"/>
      <c r="AK71" s="126"/>
      <c r="AL71" s="126"/>
      <c r="AM71" s="126"/>
    </row>
    <row r="72" spans="1:39">
      <c r="E72" s="239" t="s">
        <v>573</v>
      </c>
      <c r="F72" s="1"/>
      <c r="G72" s="1"/>
      <c r="H72" s="1"/>
      <c r="I72" s="1"/>
      <c r="J72" s="1"/>
      <c r="K72" s="1"/>
      <c r="L72" s="1"/>
      <c r="M72" s="1"/>
      <c r="N72" s="1"/>
      <c r="O72" s="1"/>
      <c r="P72" s="1"/>
      <c r="Q72" s="1"/>
      <c r="R72" s="1"/>
      <c r="S72" s="1"/>
      <c r="T72" s="1"/>
      <c r="U72" s="1"/>
      <c r="V72" s="1"/>
      <c r="W72" s="1"/>
      <c r="X72" s="13">
        <v>-2556</v>
      </c>
      <c r="Y72" s="13">
        <v>-6377</v>
      </c>
      <c r="Z72" s="13">
        <v>-45</v>
      </c>
      <c r="AA72" s="13">
        <v>-45</v>
      </c>
      <c r="AB72" s="13">
        <v>-164</v>
      </c>
      <c r="AC72" s="13">
        <v>-164</v>
      </c>
      <c r="AD72" s="282">
        <v>-45</v>
      </c>
      <c r="AE72" s="282">
        <v>-45</v>
      </c>
      <c r="AF72" s="282">
        <v>-164</v>
      </c>
      <c r="AG72" s="282">
        <v>-164</v>
      </c>
      <c r="AI72" s="126"/>
      <c r="AJ72" s="126"/>
      <c r="AK72" s="126"/>
      <c r="AL72" s="126"/>
      <c r="AM72" s="126"/>
    </row>
    <row r="73" spans="1:39">
      <c r="A73" s="108" t="s">
        <v>44</v>
      </c>
      <c r="E73" s="183" t="s">
        <v>104</v>
      </c>
      <c r="F73" s="2">
        <v>0</v>
      </c>
      <c r="G73" s="2">
        <v>0</v>
      </c>
      <c r="H73" s="2">
        <v>0</v>
      </c>
      <c r="I73" s="2">
        <v>0</v>
      </c>
      <c r="J73" s="2">
        <v>0</v>
      </c>
      <c r="K73" s="2">
        <v>0</v>
      </c>
      <c r="L73" s="2">
        <v>0</v>
      </c>
      <c r="M73" s="2">
        <v>-34</v>
      </c>
      <c r="N73" s="2">
        <v>0</v>
      </c>
      <c r="O73" s="2">
        <v>0</v>
      </c>
      <c r="P73" s="2">
        <v>4</v>
      </c>
      <c r="Q73" s="2">
        <v>4</v>
      </c>
      <c r="R73" s="2">
        <v>0</v>
      </c>
      <c r="S73" s="2">
        <v>0</v>
      </c>
      <c r="T73" s="2">
        <v>7</v>
      </c>
      <c r="U73" s="2">
        <v>7</v>
      </c>
      <c r="V73" s="2">
        <v>105</v>
      </c>
      <c r="W73" s="2">
        <v>208</v>
      </c>
      <c r="X73" s="2">
        <v>213</v>
      </c>
      <c r="Y73" s="2">
        <v>821</v>
      </c>
      <c r="Z73" s="2">
        <v>0</v>
      </c>
      <c r="AA73" s="2">
        <v>0</v>
      </c>
      <c r="AB73" s="2">
        <v>0</v>
      </c>
      <c r="AC73" s="2">
        <v>0</v>
      </c>
      <c r="AD73" s="256">
        <v>0</v>
      </c>
      <c r="AE73" s="256">
        <v>0</v>
      </c>
      <c r="AF73" s="256">
        <v>0</v>
      </c>
      <c r="AG73" s="256">
        <v>0</v>
      </c>
      <c r="AI73" s="126"/>
      <c r="AJ73" s="126"/>
      <c r="AK73" s="126"/>
      <c r="AL73" s="126"/>
      <c r="AM73" s="126"/>
    </row>
    <row r="74" spans="1:39" ht="24">
      <c r="A74" s="108" t="s">
        <v>43</v>
      </c>
      <c r="E74" s="183" t="s">
        <v>105</v>
      </c>
      <c r="F74" s="2">
        <v>-788</v>
      </c>
      <c r="G74" s="2">
        <v>-1720</v>
      </c>
      <c r="H74" s="2">
        <v>-2535</v>
      </c>
      <c r="I74" s="2">
        <v>-3430</v>
      </c>
      <c r="J74" s="2">
        <v>-497</v>
      </c>
      <c r="K74" s="2">
        <v>-1276</v>
      </c>
      <c r="L74" s="2">
        <v>-2127</v>
      </c>
      <c r="M74" s="2">
        <v>-3158</v>
      </c>
      <c r="N74" s="2">
        <v>-514</v>
      </c>
      <c r="O74" s="2">
        <v>-918</v>
      </c>
      <c r="P74" s="2">
        <v>-1408</v>
      </c>
      <c r="Q74" s="2">
        <v>-2223</v>
      </c>
      <c r="R74" s="2">
        <v>-438</v>
      </c>
      <c r="S74" s="2">
        <v>-1203</v>
      </c>
      <c r="T74" s="2">
        <v>-2061</v>
      </c>
      <c r="U74" s="2">
        <v>-3221</v>
      </c>
      <c r="V74" s="2">
        <v>-540</v>
      </c>
      <c r="W74" s="2">
        <v>-1281</v>
      </c>
      <c r="X74" s="2">
        <v>-2138</v>
      </c>
      <c r="Y74" s="2">
        <v>-3163</v>
      </c>
      <c r="Z74" s="2">
        <v>-784</v>
      </c>
      <c r="AA74" s="2">
        <v>-1817</v>
      </c>
      <c r="AB74" s="2">
        <v>-2815</v>
      </c>
      <c r="AC74" s="2">
        <v>-4090</v>
      </c>
      <c r="AD74" s="256">
        <v>-784</v>
      </c>
      <c r="AE74" s="256">
        <v>-1817</v>
      </c>
      <c r="AF74" s="256">
        <v>-2815</v>
      </c>
      <c r="AG74" s="256">
        <v>-4090</v>
      </c>
      <c r="AI74" s="126"/>
      <c r="AJ74" s="126"/>
      <c r="AK74" s="126"/>
      <c r="AL74" s="126"/>
      <c r="AM74" s="126"/>
    </row>
    <row r="75" spans="1:39">
      <c r="A75" s="108" t="s">
        <v>43</v>
      </c>
      <c r="E75" s="183" t="s">
        <v>106</v>
      </c>
      <c r="F75" s="2">
        <v>-110</v>
      </c>
      <c r="G75" s="2">
        <v>-228</v>
      </c>
      <c r="H75" s="2">
        <v>-362</v>
      </c>
      <c r="I75" s="2">
        <v>-520</v>
      </c>
      <c r="J75" s="2">
        <v>-146</v>
      </c>
      <c r="K75" s="2">
        <v>-275</v>
      </c>
      <c r="L75" s="2">
        <v>-391</v>
      </c>
      <c r="M75" s="2">
        <v>-544</v>
      </c>
      <c r="N75" s="2">
        <v>-148</v>
      </c>
      <c r="O75" s="2">
        <v>-211</v>
      </c>
      <c r="P75" s="2">
        <v>-313</v>
      </c>
      <c r="Q75" s="2">
        <v>-370</v>
      </c>
      <c r="R75" s="2">
        <v>-79</v>
      </c>
      <c r="S75" s="2">
        <v>-189</v>
      </c>
      <c r="T75" s="2">
        <v>-273</v>
      </c>
      <c r="U75" s="2">
        <v>-396</v>
      </c>
      <c r="V75" s="2">
        <v>-74</v>
      </c>
      <c r="W75" s="2">
        <v>-174</v>
      </c>
      <c r="X75" s="2">
        <v>-323</v>
      </c>
      <c r="Y75" s="2">
        <v>-374</v>
      </c>
      <c r="Z75" s="2">
        <v>-93</v>
      </c>
      <c r="AA75" s="2">
        <v>-191</v>
      </c>
      <c r="AB75" s="2">
        <v>-297</v>
      </c>
      <c r="AC75" s="2">
        <v>-477</v>
      </c>
      <c r="AD75" s="256">
        <v>-93</v>
      </c>
      <c r="AE75" s="256">
        <v>-191</v>
      </c>
      <c r="AF75" s="256">
        <v>-297</v>
      </c>
      <c r="AG75" s="256">
        <v>-477</v>
      </c>
      <c r="AI75" s="126"/>
      <c r="AJ75" s="126"/>
      <c r="AK75" s="126"/>
      <c r="AL75" s="126"/>
      <c r="AM75" s="126"/>
    </row>
    <row r="76" spans="1:39">
      <c r="E76" s="183" t="s">
        <v>576</v>
      </c>
      <c r="F76" s="2"/>
      <c r="G76" s="2"/>
      <c r="H76" s="2"/>
      <c r="I76" s="2"/>
      <c r="J76" s="2"/>
      <c r="K76" s="2"/>
      <c r="L76" s="2"/>
      <c r="M76" s="2"/>
      <c r="N76" s="2"/>
      <c r="O76" s="2"/>
      <c r="P76" s="2"/>
      <c r="Q76" s="2"/>
      <c r="R76" s="2"/>
      <c r="S76" s="2"/>
      <c r="T76" s="2"/>
      <c r="U76" s="2"/>
      <c r="V76" s="2"/>
      <c r="W76" s="2"/>
      <c r="X76" s="2"/>
      <c r="Y76" s="2">
        <v>-744</v>
      </c>
      <c r="Z76" s="2">
        <v>-131</v>
      </c>
      <c r="AA76" s="2">
        <v>-248</v>
      </c>
      <c r="AB76" s="2">
        <v>-397</v>
      </c>
      <c r="AC76" s="2">
        <v>-574</v>
      </c>
      <c r="AD76" s="256">
        <v>-131</v>
      </c>
      <c r="AE76" s="256">
        <v>-248</v>
      </c>
      <c r="AF76" s="256">
        <v>-397</v>
      </c>
      <c r="AG76" s="256">
        <v>-574</v>
      </c>
      <c r="AI76" s="126"/>
      <c r="AJ76" s="126"/>
      <c r="AK76" s="126"/>
      <c r="AL76" s="126"/>
      <c r="AM76" s="126"/>
    </row>
    <row r="77" spans="1:39">
      <c r="A77" s="108" t="s">
        <v>43</v>
      </c>
      <c r="E77" s="183" t="s">
        <v>107</v>
      </c>
      <c r="F77" s="2">
        <v>-44</v>
      </c>
      <c r="G77" s="2">
        <v>-69</v>
      </c>
      <c r="H77" s="2">
        <v>-77</v>
      </c>
      <c r="I77" s="2">
        <v>71</v>
      </c>
      <c r="J77" s="2">
        <v>193</v>
      </c>
      <c r="K77" s="2">
        <v>216</v>
      </c>
      <c r="L77" s="2">
        <v>17</v>
      </c>
      <c r="M77" s="2">
        <v>-19</v>
      </c>
      <c r="N77" s="2">
        <v>-42</v>
      </c>
      <c r="O77" s="2">
        <v>-144</v>
      </c>
      <c r="P77" s="2">
        <v>-169</v>
      </c>
      <c r="Q77" s="2">
        <v>-378</v>
      </c>
      <c r="R77" s="2">
        <v>-161</v>
      </c>
      <c r="S77" s="2">
        <v>-307</v>
      </c>
      <c r="T77" s="2">
        <v>-481</v>
      </c>
      <c r="U77" s="2">
        <v>-864</v>
      </c>
      <c r="V77" s="2">
        <v>-252</v>
      </c>
      <c r="W77" s="2">
        <v>-494</v>
      </c>
      <c r="X77" s="2">
        <v>-609</v>
      </c>
      <c r="Y77" s="2">
        <v>-212</v>
      </c>
      <c r="Z77" s="2">
        <v>3</v>
      </c>
      <c r="AA77" s="2">
        <v>246</v>
      </c>
      <c r="AB77" s="2">
        <v>247</v>
      </c>
      <c r="AC77" s="2">
        <v>528</v>
      </c>
      <c r="AD77" s="260">
        <v>5</v>
      </c>
      <c r="AE77" s="256">
        <v>296</v>
      </c>
      <c r="AF77" s="256">
        <v>321</v>
      </c>
      <c r="AG77" s="256">
        <v>603</v>
      </c>
      <c r="AH77" s="248"/>
      <c r="AI77" s="126"/>
      <c r="AJ77" s="126"/>
      <c r="AK77" s="126"/>
      <c r="AL77" s="126"/>
      <c r="AM77" s="126"/>
    </row>
    <row r="78" spans="1:39">
      <c r="A78" s="108" t="s">
        <v>44</v>
      </c>
      <c r="E78" s="150" t="s">
        <v>108</v>
      </c>
      <c r="F78" s="1">
        <v>-942</v>
      </c>
      <c r="G78" s="1">
        <v>-2017</v>
      </c>
      <c r="H78" s="1">
        <v>-2974</v>
      </c>
      <c r="I78" s="1">
        <v>-3879</v>
      </c>
      <c r="J78" s="1">
        <v>-450</v>
      </c>
      <c r="K78" s="1">
        <v>-1335</v>
      </c>
      <c r="L78" s="1">
        <v>-2501</v>
      </c>
      <c r="M78" s="1">
        <v>-3755</v>
      </c>
      <c r="N78" s="1">
        <v>-704</v>
      </c>
      <c r="O78" s="1">
        <v>-1273</v>
      </c>
      <c r="P78" s="1">
        <v>-1886</v>
      </c>
      <c r="Q78" s="1">
        <v>-2967</v>
      </c>
      <c r="R78" s="1">
        <v>-678</v>
      </c>
      <c r="S78" s="1">
        <v>-1699</v>
      </c>
      <c r="T78" s="1">
        <v>-2808</v>
      </c>
      <c r="U78" s="1">
        <v>-4474</v>
      </c>
      <c r="V78" s="1">
        <v>-761</v>
      </c>
      <c r="W78" s="1">
        <v>-1741</v>
      </c>
      <c r="X78" s="1">
        <v>-5413</v>
      </c>
      <c r="Y78" s="1">
        <v>-10049</v>
      </c>
      <c r="Z78" s="1">
        <v>-1050</v>
      </c>
      <c r="AA78" s="1">
        <v>-2055</v>
      </c>
      <c r="AB78" s="1">
        <v>-3426</v>
      </c>
      <c r="AC78" s="1">
        <v>-4777</v>
      </c>
      <c r="AD78" s="257">
        <v>-1048</v>
      </c>
      <c r="AE78" s="257">
        <v>-2005</v>
      </c>
      <c r="AF78" s="257">
        <v>-3352</v>
      </c>
      <c r="AG78" s="257">
        <v>-4702</v>
      </c>
      <c r="AI78" s="126"/>
      <c r="AJ78" s="126"/>
      <c r="AK78" s="126"/>
      <c r="AL78" s="126"/>
      <c r="AM78" s="126"/>
    </row>
    <row r="79" spans="1:39" ht="24">
      <c r="A79" s="108" t="s">
        <v>44</v>
      </c>
      <c r="E79" s="150" t="s">
        <v>109</v>
      </c>
      <c r="F79" s="1">
        <v>-677</v>
      </c>
      <c r="G79" s="1">
        <v>-1277</v>
      </c>
      <c r="H79" s="1">
        <v>-573</v>
      </c>
      <c r="I79" s="1">
        <v>1277</v>
      </c>
      <c r="J79" s="1">
        <v>-489</v>
      </c>
      <c r="K79" s="1">
        <v>637</v>
      </c>
      <c r="L79" s="1">
        <v>228</v>
      </c>
      <c r="M79" s="1">
        <v>1194</v>
      </c>
      <c r="N79" s="1">
        <v>-65</v>
      </c>
      <c r="O79" s="1">
        <v>3442</v>
      </c>
      <c r="P79" s="1">
        <v>6770</v>
      </c>
      <c r="Q79" s="1">
        <v>5330</v>
      </c>
      <c r="R79" s="1">
        <v>113</v>
      </c>
      <c r="S79" s="1">
        <v>2934</v>
      </c>
      <c r="T79" s="1">
        <v>3073</v>
      </c>
      <c r="U79" s="1">
        <v>3206</v>
      </c>
      <c r="V79" s="1">
        <v>-1286</v>
      </c>
      <c r="W79" s="1">
        <v>-358</v>
      </c>
      <c r="X79" s="1">
        <v>-1724</v>
      </c>
      <c r="Y79" s="1">
        <v>-4650</v>
      </c>
      <c r="Z79" s="1">
        <v>-765</v>
      </c>
      <c r="AA79" s="1">
        <v>2275</v>
      </c>
      <c r="AB79" s="1">
        <v>1620</v>
      </c>
      <c r="AC79" s="1">
        <v>2378</v>
      </c>
      <c r="AD79" s="257">
        <v>-765</v>
      </c>
      <c r="AE79" s="257">
        <v>2275</v>
      </c>
      <c r="AF79" s="257">
        <v>1620</v>
      </c>
      <c r="AG79" s="257">
        <v>2378</v>
      </c>
      <c r="AI79" s="126"/>
      <c r="AJ79" s="126"/>
      <c r="AK79" s="126"/>
      <c r="AL79" s="126"/>
      <c r="AM79" s="126"/>
    </row>
    <row r="80" spans="1:39">
      <c r="A80" s="108" t="s">
        <v>45</v>
      </c>
      <c r="E80" s="109"/>
      <c r="F80" s="2"/>
      <c r="G80" s="2"/>
      <c r="H80" s="2"/>
      <c r="I80" s="2"/>
      <c r="J80" s="2"/>
      <c r="K80" s="2"/>
      <c r="L80" s="2"/>
      <c r="M80" s="2"/>
      <c r="N80" s="2"/>
      <c r="O80" s="2"/>
      <c r="P80" s="2"/>
      <c r="Q80" s="2"/>
      <c r="R80" s="2"/>
      <c r="S80" s="2"/>
      <c r="T80" s="2"/>
      <c r="U80" s="2"/>
      <c r="V80" s="2"/>
      <c r="W80" s="2"/>
      <c r="X80" s="2"/>
      <c r="Y80" s="2"/>
      <c r="Z80" s="2"/>
      <c r="AA80" s="2"/>
      <c r="AB80" s="2"/>
      <c r="AC80" s="2"/>
      <c r="AD80" s="256"/>
      <c r="AE80" s="256"/>
      <c r="AF80" s="256"/>
      <c r="AG80" s="256"/>
      <c r="AI80" s="126"/>
      <c r="AJ80" s="126"/>
      <c r="AK80" s="126"/>
      <c r="AL80" s="126"/>
      <c r="AM80" s="126"/>
    </row>
    <row r="81" spans="1:39">
      <c r="A81" s="108" t="s">
        <v>44</v>
      </c>
      <c r="E81" s="146" t="s">
        <v>110</v>
      </c>
      <c r="F81" s="1"/>
      <c r="G81" s="1"/>
      <c r="H81" s="1"/>
      <c r="I81" s="1"/>
      <c r="J81" s="1"/>
      <c r="K81" s="1"/>
      <c r="L81" s="1"/>
      <c r="M81" s="1"/>
      <c r="N81" s="1"/>
      <c r="O81" s="1"/>
      <c r="P81" s="1"/>
      <c r="Q81" s="1"/>
      <c r="R81" s="1"/>
      <c r="S81" s="1"/>
      <c r="T81" s="1"/>
      <c r="U81" s="1"/>
      <c r="V81" s="1"/>
      <c r="W81" s="1"/>
      <c r="X81" s="1"/>
      <c r="Y81" s="1"/>
      <c r="Z81" s="1"/>
      <c r="AA81" s="1"/>
      <c r="AB81" s="1"/>
      <c r="AC81" s="1"/>
      <c r="AD81" s="257"/>
      <c r="AE81" s="257"/>
      <c r="AF81" s="257"/>
      <c r="AG81" s="257"/>
      <c r="AI81" s="126"/>
      <c r="AJ81" s="126"/>
      <c r="AK81" s="126"/>
      <c r="AL81" s="126"/>
      <c r="AM81" s="126"/>
    </row>
    <row r="82" spans="1:39">
      <c r="A82" s="108" t="s">
        <v>43</v>
      </c>
      <c r="E82" s="109" t="s">
        <v>111</v>
      </c>
      <c r="F82" s="2">
        <v>1185</v>
      </c>
      <c r="G82" s="2">
        <v>997</v>
      </c>
      <c r="H82" s="2">
        <v>1301</v>
      </c>
      <c r="I82" s="2">
        <v>1463</v>
      </c>
      <c r="J82" s="2">
        <v>123</v>
      </c>
      <c r="K82" s="2">
        <v>60</v>
      </c>
      <c r="L82" s="2">
        <v>-252</v>
      </c>
      <c r="M82" s="2">
        <v>-128</v>
      </c>
      <c r="N82" s="2">
        <v>-760</v>
      </c>
      <c r="O82" s="2">
        <v>-1624</v>
      </c>
      <c r="P82" s="2">
        <v>-2183</v>
      </c>
      <c r="Q82" s="2">
        <v>-2734</v>
      </c>
      <c r="R82" s="2">
        <v>852</v>
      </c>
      <c r="S82" s="2">
        <v>1062</v>
      </c>
      <c r="T82" s="2">
        <v>1131</v>
      </c>
      <c r="U82" s="2">
        <v>1306</v>
      </c>
      <c r="V82" s="2">
        <v>315</v>
      </c>
      <c r="W82" s="2">
        <v>309</v>
      </c>
      <c r="X82" s="2">
        <v>1056</v>
      </c>
      <c r="Y82" s="2">
        <v>1444</v>
      </c>
      <c r="Z82" s="2">
        <v>-315</v>
      </c>
      <c r="AA82" s="2">
        <v>-289</v>
      </c>
      <c r="AB82" s="2">
        <v>-160</v>
      </c>
      <c r="AC82" s="2">
        <v>206</v>
      </c>
      <c r="AD82" s="256">
        <v>-315</v>
      </c>
      <c r="AE82" s="256">
        <v>-289</v>
      </c>
      <c r="AF82" s="256">
        <v>-160</v>
      </c>
      <c r="AG82" s="256">
        <v>206</v>
      </c>
      <c r="AI82" s="126"/>
      <c r="AJ82" s="126"/>
      <c r="AK82" s="126"/>
      <c r="AL82" s="126"/>
      <c r="AM82" s="126"/>
    </row>
    <row r="83" spans="1:39">
      <c r="A83" s="108" t="s">
        <v>43</v>
      </c>
      <c r="E83" s="109" t="s">
        <v>112</v>
      </c>
      <c r="F83" s="2">
        <v>971</v>
      </c>
      <c r="G83" s="2">
        <v>4037</v>
      </c>
      <c r="H83" s="2">
        <v>1275</v>
      </c>
      <c r="I83" s="2">
        <v>670</v>
      </c>
      <c r="J83" s="2">
        <v>1278</v>
      </c>
      <c r="K83" s="2">
        <v>-771</v>
      </c>
      <c r="L83" s="2">
        <v>-847</v>
      </c>
      <c r="M83" s="2">
        <v>-681</v>
      </c>
      <c r="N83" s="2">
        <v>0</v>
      </c>
      <c r="O83" s="2">
        <v>-466</v>
      </c>
      <c r="P83" s="2">
        <v>-1325</v>
      </c>
      <c r="Q83" s="2">
        <v>-1131</v>
      </c>
      <c r="R83" s="2">
        <v>-545</v>
      </c>
      <c r="S83" s="2">
        <v>-1691</v>
      </c>
      <c r="T83" s="2">
        <v>-1828</v>
      </c>
      <c r="U83" s="2">
        <v>-1768</v>
      </c>
      <c r="V83" s="2">
        <v>-235</v>
      </c>
      <c r="W83" s="2">
        <v>-31</v>
      </c>
      <c r="X83" s="2">
        <v>-100</v>
      </c>
      <c r="Y83" s="2">
        <v>-619</v>
      </c>
      <c r="Z83" s="2">
        <v>1316</v>
      </c>
      <c r="AA83" s="2">
        <v>-316</v>
      </c>
      <c r="AB83" s="2">
        <v>-473</v>
      </c>
      <c r="AC83" s="2">
        <v>-325</v>
      </c>
      <c r="AD83" s="256">
        <v>1316</v>
      </c>
      <c r="AE83" s="256">
        <v>-316</v>
      </c>
      <c r="AF83" s="256">
        <v>-473</v>
      </c>
      <c r="AG83" s="256">
        <v>-325</v>
      </c>
      <c r="AI83" s="126"/>
      <c r="AJ83" s="126"/>
      <c r="AK83" s="126"/>
      <c r="AL83" s="126"/>
      <c r="AM83" s="126"/>
    </row>
    <row r="84" spans="1:39">
      <c r="A84" s="108" t="s">
        <v>43</v>
      </c>
      <c r="E84" s="183" t="s">
        <v>113</v>
      </c>
      <c r="F84" s="2">
        <v>2014</v>
      </c>
      <c r="G84" s="2"/>
      <c r="H84" s="2">
        <v>2000</v>
      </c>
      <c r="I84" s="2">
        <v>3257</v>
      </c>
      <c r="J84" s="2">
        <v>1023</v>
      </c>
      <c r="K84" s="2">
        <v>4174</v>
      </c>
      <c r="L84" s="2">
        <v>4357</v>
      </c>
      <c r="M84" s="2">
        <v>5289</v>
      </c>
      <c r="N84" s="2">
        <v>1628</v>
      </c>
      <c r="O84" s="2">
        <v>1632</v>
      </c>
      <c r="P84" s="2">
        <v>1639</v>
      </c>
      <c r="Q84" s="2">
        <v>1639</v>
      </c>
      <c r="R84" s="2">
        <v>6</v>
      </c>
      <c r="S84" s="2">
        <v>6</v>
      </c>
      <c r="T84" s="2">
        <v>377</v>
      </c>
      <c r="U84" s="2">
        <v>380</v>
      </c>
      <c r="V84" s="2">
        <v>0</v>
      </c>
      <c r="W84" s="2">
        <v>2500</v>
      </c>
      <c r="X84" s="2">
        <v>3503</v>
      </c>
      <c r="Y84" s="2">
        <v>3503</v>
      </c>
      <c r="Z84" s="2">
        <v>1000</v>
      </c>
      <c r="AA84" s="2">
        <v>1007</v>
      </c>
      <c r="AB84" s="2">
        <v>1057</v>
      </c>
      <c r="AC84" s="2">
        <v>2569</v>
      </c>
      <c r="AD84" s="256">
        <v>1000</v>
      </c>
      <c r="AE84" s="256">
        <v>1007</v>
      </c>
      <c r="AF84" s="256">
        <v>1057</v>
      </c>
      <c r="AG84" s="256">
        <v>2569</v>
      </c>
      <c r="AI84" s="126"/>
      <c r="AJ84" s="126"/>
      <c r="AK84" s="126"/>
      <c r="AL84" s="126"/>
      <c r="AM84" s="126"/>
    </row>
    <row r="85" spans="1:39">
      <c r="A85" s="108" t="s">
        <v>43</v>
      </c>
      <c r="E85" s="109" t="s">
        <v>114</v>
      </c>
      <c r="F85" s="2">
        <v>-8</v>
      </c>
      <c r="G85" s="2"/>
      <c r="H85" s="2">
        <v>0</v>
      </c>
      <c r="I85" s="2">
        <v>0</v>
      </c>
      <c r="J85" s="2">
        <v>-2832</v>
      </c>
      <c r="K85" s="2">
        <v>-2832</v>
      </c>
      <c r="L85" s="2">
        <v>-2838</v>
      </c>
      <c r="M85" s="2">
        <v>-2923</v>
      </c>
      <c r="N85" s="2">
        <v>-512</v>
      </c>
      <c r="O85" s="2">
        <v>-524</v>
      </c>
      <c r="P85" s="2">
        <v>-567</v>
      </c>
      <c r="Q85" s="2">
        <v>-1040</v>
      </c>
      <c r="R85" s="2">
        <v>-711</v>
      </c>
      <c r="S85" s="2">
        <v>-1023</v>
      </c>
      <c r="T85" s="2">
        <v>-1031</v>
      </c>
      <c r="U85" s="2">
        <v>-1039</v>
      </c>
      <c r="V85" s="2">
        <v>-698</v>
      </c>
      <c r="W85" s="2">
        <v>-903</v>
      </c>
      <c r="X85" s="2">
        <v>-911</v>
      </c>
      <c r="Y85" s="2">
        <v>-1161</v>
      </c>
      <c r="Z85" s="2">
        <v>-7</v>
      </c>
      <c r="AA85" s="2">
        <v>-13</v>
      </c>
      <c r="AB85" s="2">
        <v>-319</v>
      </c>
      <c r="AC85" s="2">
        <v>-3063</v>
      </c>
      <c r="AD85" s="256">
        <v>-7</v>
      </c>
      <c r="AE85" s="256">
        <v>-13</v>
      </c>
      <c r="AF85" s="256">
        <v>-319</v>
      </c>
      <c r="AG85" s="256">
        <v>-3063</v>
      </c>
      <c r="AI85" s="126"/>
      <c r="AJ85" s="126"/>
      <c r="AK85" s="126"/>
      <c r="AL85" s="126"/>
      <c r="AM85" s="126"/>
    </row>
    <row r="86" spans="1:39">
      <c r="A86" s="108" t="s">
        <v>43</v>
      </c>
      <c r="E86" s="109" t="s">
        <v>115</v>
      </c>
      <c r="F86" s="2" t="s">
        <v>123</v>
      </c>
      <c r="G86" s="2">
        <v>-1126</v>
      </c>
      <c r="H86" s="2">
        <v>-1126</v>
      </c>
      <c r="I86" s="2">
        <v>-1126</v>
      </c>
      <c r="J86" s="2">
        <v>0</v>
      </c>
      <c r="K86" s="2">
        <v>-1204</v>
      </c>
      <c r="L86" s="2">
        <v>-1204</v>
      </c>
      <c r="M86" s="2">
        <v>-1204</v>
      </c>
      <c r="N86" s="2">
        <v>0</v>
      </c>
      <c r="O86" s="2">
        <v>0</v>
      </c>
      <c r="P86" s="2">
        <v>0</v>
      </c>
      <c r="Q86" s="2">
        <v>0</v>
      </c>
      <c r="R86" s="2">
        <v>0</v>
      </c>
      <c r="S86" s="2">
        <v>-1138</v>
      </c>
      <c r="T86" s="2">
        <v>-1138</v>
      </c>
      <c r="U86" s="2">
        <v>-1138</v>
      </c>
      <c r="V86" s="2">
        <v>0</v>
      </c>
      <c r="W86" s="2">
        <v>-1850</v>
      </c>
      <c r="X86" s="2">
        <v>-1850</v>
      </c>
      <c r="Y86" s="2">
        <v>-1850</v>
      </c>
      <c r="Z86" s="2">
        <v>0</v>
      </c>
      <c r="AA86" s="2">
        <v>-1860</v>
      </c>
      <c r="AB86" s="2">
        <v>-1868</v>
      </c>
      <c r="AC86" s="2">
        <v>-1868</v>
      </c>
      <c r="AD86" s="256">
        <v>0</v>
      </c>
      <c r="AE86" s="256">
        <v>-1860</v>
      </c>
      <c r="AF86" s="256">
        <v>-1868</v>
      </c>
      <c r="AG86" s="256">
        <v>-1868</v>
      </c>
      <c r="AI86" s="126"/>
      <c r="AJ86" s="126"/>
      <c r="AK86" s="126"/>
      <c r="AL86" s="126"/>
      <c r="AM86" s="126"/>
    </row>
    <row r="87" spans="1:39">
      <c r="A87" s="108" t="s">
        <v>43</v>
      </c>
      <c r="E87" s="109" t="s">
        <v>116</v>
      </c>
      <c r="F87" s="2">
        <v>106</v>
      </c>
      <c r="G87" s="2">
        <v>118</v>
      </c>
      <c r="H87" s="2">
        <v>122</v>
      </c>
      <c r="I87" s="2">
        <v>127</v>
      </c>
      <c r="J87" s="2">
        <v>3</v>
      </c>
      <c r="K87" s="2">
        <v>17</v>
      </c>
      <c r="L87" s="2">
        <v>17</v>
      </c>
      <c r="M87" s="2">
        <v>17</v>
      </c>
      <c r="N87" s="2">
        <v>0</v>
      </c>
      <c r="O87" s="2">
        <v>45</v>
      </c>
      <c r="P87" s="2">
        <v>59</v>
      </c>
      <c r="Q87" s="2">
        <v>69</v>
      </c>
      <c r="R87" s="2">
        <v>3</v>
      </c>
      <c r="S87" s="2">
        <v>18</v>
      </c>
      <c r="T87" s="2">
        <v>18</v>
      </c>
      <c r="U87" s="2">
        <v>18</v>
      </c>
      <c r="V87" s="2">
        <v>0</v>
      </c>
      <c r="W87" s="2">
        <v>0</v>
      </c>
      <c r="X87" s="2">
        <v>0</v>
      </c>
      <c r="Y87" s="2">
        <v>0</v>
      </c>
      <c r="Z87" s="2">
        <v>212</v>
      </c>
      <c r="AA87" s="2">
        <v>212</v>
      </c>
      <c r="AB87" s="2">
        <v>212</v>
      </c>
      <c r="AC87" s="2">
        <v>212</v>
      </c>
      <c r="AD87" s="256">
        <v>212</v>
      </c>
      <c r="AE87" s="256">
        <v>212</v>
      </c>
      <c r="AF87" s="256">
        <v>212</v>
      </c>
      <c r="AG87" s="256">
        <v>212</v>
      </c>
      <c r="AI87" s="126"/>
      <c r="AJ87" s="126"/>
      <c r="AK87" s="126"/>
      <c r="AL87" s="126"/>
      <c r="AM87" s="126"/>
    </row>
    <row r="88" spans="1:39">
      <c r="A88" s="108" t="s">
        <v>43</v>
      </c>
      <c r="E88" s="109" t="s">
        <v>122</v>
      </c>
      <c r="F88" s="2">
        <v>-5582</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56">
        <v>0</v>
      </c>
      <c r="AE88" s="256">
        <v>0</v>
      </c>
      <c r="AF88" s="256">
        <v>0</v>
      </c>
      <c r="AG88" s="256">
        <v>0</v>
      </c>
      <c r="AI88" s="126"/>
      <c r="AJ88" s="126"/>
      <c r="AK88" s="126"/>
      <c r="AL88" s="126"/>
      <c r="AM88" s="126"/>
    </row>
    <row r="89" spans="1:39">
      <c r="A89" s="108" t="s">
        <v>44</v>
      </c>
      <c r="E89" s="146" t="s">
        <v>117</v>
      </c>
      <c r="F89" s="1">
        <v>-1314</v>
      </c>
      <c r="G89" s="1">
        <v>-1556</v>
      </c>
      <c r="H89" s="1">
        <v>-2010</v>
      </c>
      <c r="I89" s="1">
        <v>-1191</v>
      </c>
      <c r="J89" s="1">
        <v>-405</v>
      </c>
      <c r="K89" s="1">
        <v>-556</v>
      </c>
      <c r="L89" s="1">
        <v>-767</v>
      </c>
      <c r="M89" s="1">
        <v>370</v>
      </c>
      <c r="N89" s="1">
        <v>356</v>
      </c>
      <c r="O89" s="1">
        <v>-937</v>
      </c>
      <c r="P89" s="1">
        <v>-2377</v>
      </c>
      <c r="Q89" s="1">
        <v>-3197</v>
      </c>
      <c r="R89" s="1">
        <v>-395</v>
      </c>
      <c r="S89" s="1">
        <v>-2766</v>
      </c>
      <c r="T89" s="14">
        <v>-2471</v>
      </c>
      <c r="U89" s="14">
        <v>-2241</v>
      </c>
      <c r="V89" s="14">
        <v>-618</v>
      </c>
      <c r="W89" s="14">
        <v>25</v>
      </c>
      <c r="X89" s="14">
        <v>1698</v>
      </c>
      <c r="Y89" s="14">
        <v>1317</v>
      </c>
      <c r="Z89" s="14">
        <v>2206</v>
      </c>
      <c r="AA89" s="14">
        <v>-1259</v>
      </c>
      <c r="AB89" s="14">
        <v>-1551</v>
      </c>
      <c r="AC89" s="14">
        <v>-2269</v>
      </c>
      <c r="AD89" s="258">
        <v>2206</v>
      </c>
      <c r="AE89" s="258">
        <v>-1259</v>
      </c>
      <c r="AF89" s="258">
        <v>-1551</v>
      </c>
      <c r="AG89" s="258">
        <v>-2269</v>
      </c>
      <c r="AI89" s="126"/>
      <c r="AJ89" s="126"/>
      <c r="AK89" s="126"/>
      <c r="AL89" s="126"/>
      <c r="AM89" s="126"/>
    </row>
    <row r="90" spans="1:39">
      <c r="A90" s="108" t="s">
        <v>45</v>
      </c>
      <c r="E90" s="109"/>
      <c r="F90" s="2"/>
      <c r="G90" s="2"/>
      <c r="H90" s="2"/>
      <c r="I90" s="2"/>
      <c r="J90" s="2"/>
      <c r="K90" s="2"/>
      <c r="L90" s="2"/>
      <c r="M90" s="2"/>
      <c r="N90" s="2"/>
      <c r="O90" s="2"/>
      <c r="P90" s="2"/>
      <c r="Q90" s="2"/>
      <c r="R90" s="2"/>
      <c r="S90" s="2"/>
      <c r="T90" s="1"/>
      <c r="U90" s="1"/>
      <c r="V90" s="1"/>
      <c r="W90" s="1"/>
      <c r="X90" s="1"/>
      <c r="Y90" s="1"/>
      <c r="Z90" s="1"/>
      <c r="AA90" s="1"/>
      <c r="AB90" s="1"/>
      <c r="AC90" s="1"/>
      <c r="AD90" s="257"/>
      <c r="AE90" s="257"/>
      <c r="AF90" s="257"/>
      <c r="AG90" s="257"/>
      <c r="AI90" s="126"/>
      <c r="AJ90" s="126"/>
      <c r="AK90" s="126"/>
      <c r="AL90" s="126"/>
      <c r="AM90" s="126"/>
    </row>
    <row r="91" spans="1:39">
      <c r="A91" s="108" t="s">
        <v>44</v>
      </c>
      <c r="E91" s="146" t="s">
        <v>118</v>
      </c>
      <c r="F91" s="1">
        <v>-1991</v>
      </c>
      <c r="G91" s="1">
        <v>-2833</v>
      </c>
      <c r="H91" s="1">
        <v>-2583</v>
      </c>
      <c r="I91" s="1">
        <v>86</v>
      </c>
      <c r="J91" s="1">
        <v>-894</v>
      </c>
      <c r="K91" s="1">
        <v>81</v>
      </c>
      <c r="L91" s="1">
        <v>-539</v>
      </c>
      <c r="M91" s="1">
        <v>1564</v>
      </c>
      <c r="N91" s="1">
        <v>291</v>
      </c>
      <c r="O91" s="1">
        <v>2505</v>
      </c>
      <c r="P91" s="1">
        <v>4393</v>
      </c>
      <c r="Q91" s="1">
        <v>2133</v>
      </c>
      <c r="R91" s="1">
        <v>-282</v>
      </c>
      <c r="S91" s="1">
        <v>168</v>
      </c>
      <c r="T91" s="14">
        <v>602</v>
      </c>
      <c r="U91" s="14">
        <v>965</v>
      </c>
      <c r="V91" s="14">
        <v>-1904</v>
      </c>
      <c r="W91" s="14">
        <v>-333</v>
      </c>
      <c r="X91" s="14">
        <v>-26</v>
      </c>
      <c r="Y91" s="14">
        <v>-3333</v>
      </c>
      <c r="Z91" s="14">
        <v>1441</v>
      </c>
      <c r="AA91" s="14">
        <v>1016</v>
      </c>
      <c r="AB91" s="14">
        <v>69</v>
      </c>
      <c r="AC91" s="14">
        <v>109</v>
      </c>
      <c r="AD91" s="258">
        <v>1441</v>
      </c>
      <c r="AE91" s="258">
        <v>1016</v>
      </c>
      <c r="AF91" s="258">
        <v>69</v>
      </c>
      <c r="AG91" s="258">
        <v>109</v>
      </c>
      <c r="AI91" s="126"/>
      <c r="AJ91" s="126"/>
      <c r="AK91" s="126"/>
      <c r="AL91" s="126"/>
      <c r="AM91" s="126"/>
    </row>
    <row r="92" spans="1:39">
      <c r="A92" s="108" t="s">
        <v>43</v>
      </c>
      <c r="E92" s="109" t="s">
        <v>119</v>
      </c>
      <c r="F92" s="2">
        <v>5475</v>
      </c>
      <c r="G92" s="2">
        <v>5475</v>
      </c>
      <c r="H92" s="2">
        <v>5475</v>
      </c>
      <c r="I92" s="2">
        <v>5475</v>
      </c>
      <c r="J92" s="2">
        <v>5546</v>
      </c>
      <c r="K92" s="2">
        <v>5546</v>
      </c>
      <c r="L92" s="2">
        <v>5546</v>
      </c>
      <c r="M92" s="2">
        <v>5546</v>
      </c>
      <c r="N92" s="2">
        <v>7305</v>
      </c>
      <c r="O92" s="2">
        <v>7305</v>
      </c>
      <c r="P92" s="2">
        <v>7305</v>
      </c>
      <c r="Q92" s="2">
        <v>7305</v>
      </c>
      <c r="R92" s="2">
        <v>9537</v>
      </c>
      <c r="S92" s="2">
        <v>9537</v>
      </c>
      <c r="T92" s="13">
        <v>9537</v>
      </c>
      <c r="U92" s="13">
        <v>9537</v>
      </c>
      <c r="V92" s="13">
        <v>10389</v>
      </c>
      <c r="W92" s="13">
        <v>10389</v>
      </c>
      <c r="X92" s="13">
        <v>10389</v>
      </c>
      <c r="Y92" s="13">
        <v>10389</v>
      </c>
      <c r="Z92" s="13">
        <v>6966</v>
      </c>
      <c r="AA92" s="13">
        <v>6966</v>
      </c>
      <c r="AB92" s="13">
        <v>6966</v>
      </c>
      <c r="AC92" s="13">
        <v>6966</v>
      </c>
      <c r="AD92" s="282">
        <v>6966</v>
      </c>
      <c r="AE92" s="282">
        <v>6966</v>
      </c>
      <c r="AF92" s="282">
        <v>6966</v>
      </c>
      <c r="AG92" s="282">
        <v>6966</v>
      </c>
      <c r="AI92" s="126"/>
      <c r="AK92" s="126"/>
    </row>
    <row r="93" spans="1:39">
      <c r="A93" s="108" t="s">
        <v>43</v>
      </c>
      <c r="E93" s="109" t="s">
        <v>120</v>
      </c>
      <c r="F93" s="2">
        <v>-24</v>
      </c>
      <c r="G93" s="2">
        <v>78</v>
      </c>
      <c r="H93" s="2">
        <v>13</v>
      </c>
      <c r="I93" s="2">
        <v>-15</v>
      </c>
      <c r="J93" s="2">
        <v>-151</v>
      </c>
      <c r="K93" s="2">
        <v>-69</v>
      </c>
      <c r="L93" s="2">
        <v>-70</v>
      </c>
      <c r="M93" s="2">
        <v>195</v>
      </c>
      <c r="N93" s="2">
        <v>118</v>
      </c>
      <c r="O93" s="2">
        <v>154</v>
      </c>
      <c r="P93" s="2">
        <v>-119</v>
      </c>
      <c r="Q93" s="2">
        <v>99</v>
      </c>
      <c r="R93" s="2">
        <v>-55</v>
      </c>
      <c r="S93" s="2">
        <v>187</v>
      </c>
      <c r="T93" s="2">
        <v>-192</v>
      </c>
      <c r="U93" s="2">
        <v>-113</v>
      </c>
      <c r="V93" s="2">
        <v>-276</v>
      </c>
      <c r="W93" s="2">
        <v>-151</v>
      </c>
      <c r="X93" s="2">
        <v>-137</v>
      </c>
      <c r="Y93" s="2">
        <v>-90</v>
      </c>
      <c r="Z93" s="2">
        <v>-58</v>
      </c>
      <c r="AA93" s="2">
        <v>3</v>
      </c>
      <c r="AB93" s="2">
        <v>-199</v>
      </c>
      <c r="AC93" s="2">
        <v>-240</v>
      </c>
      <c r="AD93" s="256">
        <v>-58</v>
      </c>
      <c r="AE93" s="256">
        <v>3</v>
      </c>
      <c r="AF93" s="256">
        <v>-199</v>
      </c>
      <c r="AG93" s="256">
        <v>-240</v>
      </c>
      <c r="AI93" s="126"/>
      <c r="AK93" s="126"/>
    </row>
    <row r="94" spans="1:39">
      <c r="A94" s="108" t="s">
        <v>44</v>
      </c>
      <c r="E94" s="146" t="s">
        <v>121</v>
      </c>
      <c r="F94" s="1">
        <v>3460</v>
      </c>
      <c r="G94" s="1">
        <v>2720</v>
      </c>
      <c r="H94" s="1">
        <v>2905</v>
      </c>
      <c r="I94" s="1">
        <v>5546</v>
      </c>
      <c r="J94" s="1">
        <v>4501</v>
      </c>
      <c r="K94" s="1">
        <v>5558</v>
      </c>
      <c r="L94" s="1">
        <v>4937</v>
      </c>
      <c r="M94" s="1">
        <v>7305</v>
      </c>
      <c r="N94" s="1">
        <v>7714</v>
      </c>
      <c r="O94" s="1">
        <v>9964</v>
      </c>
      <c r="P94" s="1">
        <v>11579</v>
      </c>
      <c r="Q94" s="1">
        <v>9537</v>
      </c>
      <c r="R94" s="1">
        <v>9200</v>
      </c>
      <c r="S94" s="1">
        <v>9892</v>
      </c>
      <c r="T94" s="14">
        <v>9947</v>
      </c>
      <c r="U94" s="14">
        <v>10389</v>
      </c>
      <c r="V94" s="14">
        <v>8209</v>
      </c>
      <c r="W94" s="14">
        <v>9905</v>
      </c>
      <c r="X94" s="14">
        <v>10226</v>
      </c>
      <c r="Y94" s="14">
        <v>6966</v>
      </c>
      <c r="Z94" s="14">
        <v>8349</v>
      </c>
      <c r="AA94" s="14">
        <v>7985</v>
      </c>
      <c r="AB94" s="14">
        <v>6836</v>
      </c>
      <c r="AC94" s="14">
        <v>6835</v>
      </c>
      <c r="AD94" s="258">
        <v>8349</v>
      </c>
      <c r="AE94" s="258">
        <v>7985</v>
      </c>
      <c r="AF94" s="258">
        <v>6836</v>
      </c>
      <c r="AG94" s="258">
        <v>6835</v>
      </c>
      <c r="AI94" s="126"/>
      <c r="AK94" s="126"/>
    </row>
    <row r="95" spans="1:39">
      <c r="E95" s="146"/>
      <c r="F95" s="1"/>
      <c r="G95" s="1"/>
      <c r="H95" s="1"/>
      <c r="I95" s="1"/>
      <c r="J95" s="1"/>
      <c r="K95" s="1"/>
      <c r="L95" s="1"/>
      <c r="M95" s="1"/>
      <c r="N95" s="1"/>
      <c r="O95" s="1"/>
      <c r="P95" s="1"/>
      <c r="AI95" s="126"/>
      <c r="AK95" s="126"/>
    </row>
  </sheetData>
  <pageMargins left="0.70866141732283472" right="0.70866141732283472" top="0.74803149606299213" bottom="0.74803149606299213" header="0.31496062992125984" footer="0.31496062992125984"/>
  <pageSetup paperSize="8" fitToHeight="2" orientation="portrait"/>
  <headerFooter alignWithMargins="0"/>
  <rowBreaks count="1" manualBreakCount="1">
    <brk id="51" min="4" max="32"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J18"/>
  <sheetViews>
    <sheetView view="pageBreakPreview" zoomScaleSheetLayoutView="100" workbookViewId="0">
      <pane xSplit="5" ySplit="6" topLeftCell="AA7" activePane="bottomRight" state="frozen"/>
      <selection pane="topRight"/>
      <selection pane="bottomLeft"/>
      <selection pane="bottomRight" sqref="A1:D1048576"/>
    </sheetView>
  </sheetViews>
  <sheetFormatPr baseColWidth="10" defaultColWidth="8.83203125" defaultRowHeight="12" x14ac:dyDescent="0"/>
  <cols>
    <col min="1" max="1" width="10" style="40" hidden="1" customWidth="1"/>
    <col min="2" max="2" width="12.1640625" style="40" hidden="1" customWidth="1"/>
    <col min="3" max="3" width="11.1640625" style="40" hidden="1" customWidth="1"/>
    <col min="4" max="4" width="27.5" style="40" hidden="1" customWidth="1"/>
    <col min="5" max="5" width="30.83203125" style="40" customWidth="1"/>
    <col min="6" max="15" width="11" style="40" hidden="1" customWidth="1"/>
    <col min="16" max="25" width="0" style="40" hidden="1" customWidth="1"/>
    <col min="26" max="29" width="8.83203125" style="40"/>
    <col min="30" max="30" width="8.5" style="248" bestFit="1" customWidth="1"/>
    <col min="31" max="34" width="8.5" style="40" bestFit="1" customWidth="1"/>
    <col min="35" max="16384" width="8.83203125" style="40"/>
  </cols>
  <sheetData>
    <row r="1" spans="1:36" ht="17">
      <c r="A1" s="114">
        <f>+'Income_statement-Q'!A1</f>
        <v>41306</v>
      </c>
      <c r="B1" s="115" t="s">
        <v>175</v>
      </c>
      <c r="C1" s="116"/>
      <c r="D1" s="117" t="str">
        <f>Company</f>
        <v>AB Electrolux</v>
      </c>
      <c r="E1" s="117" t="str">
        <f>Company</f>
        <v>AB Electrolux</v>
      </c>
    </row>
    <row r="2" spans="1:36">
      <c r="A2" s="118"/>
      <c r="B2" s="115" t="s">
        <v>177</v>
      </c>
      <c r="C2" s="116"/>
      <c r="D2" s="119">
        <f>A1</f>
        <v>41306</v>
      </c>
      <c r="E2" s="120">
        <f>A1</f>
        <v>41306</v>
      </c>
    </row>
    <row r="3" spans="1:36">
      <c r="A3" s="118"/>
      <c r="B3" s="115" t="s">
        <v>178</v>
      </c>
      <c r="C3" s="116" t="s">
        <v>179</v>
      </c>
      <c r="D3" s="121" t="s">
        <v>180</v>
      </c>
      <c r="E3" s="121" t="s">
        <v>181</v>
      </c>
    </row>
    <row r="4" spans="1:36">
      <c r="A4" s="40" t="s">
        <v>41</v>
      </c>
      <c r="B4" s="115" t="s">
        <v>182</v>
      </c>
      <c r="D4" s="34" t="s">
        <v>463</v>
      </c>
      <c r="E4" s="34" t="s">
        <v>463</v>
      </c>
      <c r="F4" s="34"/>
      <c r="G4" s="34"/>
    </row>
    <row r="5" spans="1:36">
      <c r="B5" s="115" t="s">
        <v>184</v>
      </c>
      <c r="C5" s="40" t="s">
        <v>339</v>
      </c>
      <c r="D5" s="34"/>
      <c r="E5" s="34"/>
      <c r="F5" s="34"/>
      <c r="G5" s="34"/>
      <c r="AD5" s="272" t="s">
        <v>619</v>
      </c>
      <c r="AE5" s="272" t="s">
        <v>619</v>
      </c>
      <c r="AF5" s="272" t="s">
        <v>619</v>
      </c>
      <c r="AG5" s="272" t="s">
        <v>619</v>
      </c>
      <c r="AH5" s="272" t="s">
        <v>619</v>
      </c>
    </row>
    <row r="6" spans="1:36">
      <c r="A6" s="108" t="s">
        <v>42</v>
      </c>
      <c r="B6" s="115" t="s">
        <v>183</v>
      </c>
      <c r="C6" s="122" t="s">
        <v>339</v>
      </c>
      <c r="D6" s="116"/>
      <c r="E6" s="34" t="s">
        <v>39</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238" t="s">
        <v>569</v>
      </c>
      <c r="X6" s="238" t="s">
        <v>570</v>
      </c>
      <c r="Y6" s="238" t="s">
        <v>574</v>
      </c>
      <c r="Z6" s="238" t="s">
        <v>585</v>
      </c>
      <c r="AA6" s="238" t="s">
        <v>591</v>
      </c>
      <c r="AB6" s="238" t="s">
        <v>596</v>
      </c>
      <c r="AC6" s="238" t="s">
        <v>600</v>
      </c>
      <c r="AD6" s="254" t="s">
        <v>574</v>
      </c>
      <c r="AE6" s="254" t="s">
        <v>585</v>
      </c>
      <c r="AF6" s="254" t="s">
        <v>591</v>
      </c>
      <c r="AG6" s="254" t="s">
        <v>596</v>
      </c>
      <c r="AH6" s="254" t="s">
        <v>600</v>
      </c>
    </row>
    <row r="7" spans="1:36">
      <c r="A7" s="40" t="s">
        <v>43</v>
      </c>
      <c r="E7" s="40" t="s">
        <v>37</v>
      </c>
      <c r="AD7" s="259"/>
      <c r="AE7" s="259"/>
      <c r="AF7" s="259"/>
      <c r="AG7" s="259"/>
      <c r="AH7" s="259"/>
    </row>
    <row r="8" spans="1:36">
      <c r="A8" s="40" t="s">
        <v>44</v>
      </c>
      <c r="E8" s="51" t="s">
        <v>124</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20644</v>
      </c>
      <c r="AA8" s="9">
        <v>20644</v>
      </c>
      <c r="AB8" s="9">
        <v>20644</v>
      </c>
      <c r="AC8" s="9">
        <v>20644</v>
      </c>
      <c r="AD8" s="260">
        <v>20613</v>
      </c>
      <c r="AE8" s="260">
        <v>17646</v>
      </c>
      <c r="AF8" s="260">
        <v>17646</v>
      </c>
      <c r="AG8" s="260">
        <v>17646</v>
      </c>
      <c r="AH8" s="260">
        <v>17646</v>
      </c>
    </row>
    <row r="9" spans="1:36">
      <c r="A9" s="40" t="s">
        <v>44</v>
      </c>
      <c r="E9" s="51" t="s">
        <v>24</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93</v>
      </c>
      <c r="AA9" s="9">
        <v>1376</v>
      </c>
      <c r="AB9" s="9">
        <v>837</v>
      </c>
      <c r="AC9" s="9">
        <v>1122</v>
      </c>
      <c r="AD9" s="260">
        <v>-1241</v>
      </c>
      <c r="AE9" s="260">
        <v>861</v>
      </c>
      <c r="AF9" s="260">
        <v>1266</v>
      </c>
      <c r="AG9" s="260">
        <v>450</v>
      </c>
      <c r="AH9" s="260">
        <v>22</v>
      </c>
      <c r="AJ9" s="249"/>
    </row>
    <row r="10" spans="1:36">
      <c r="A10" s="40" t="s">
        <v>43</v>
      </c>
      <c r="E10" s="51" t="s">
        <v>125</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-166</v>
      </c>
      <c r="AA10" s="9">
        <v>-163</v>
      </c>
      <c r="AB10" s="9">
        <v>-152</v>
      </c>
      <c r="AC10" s="9">
        <v>-141</v>
      </c>
      <c r="AD10" s="260">
        <v>29</v>
      </c>
      <c r="AE10" s="260">
        <v>-166</v>
      </c>
      <c r="AF10" s="260">
        <v>-163</v>
      </c>
      <c r="AG10" s="260">
        <v>-152</v>
      </c>
      <c r="AH10" s="260">
        <v>-141</v>
      </c>
    </row>
    <row r="11" spans="1:36">
      <c r="A11" s="40" t="s">
        <v>43</v>
      </c>
      <c r="E11" s="51" t="s">
        <v>116</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212</v>
      </c>
      <c r="AA11" s="9">
        <v>212</v>
      </c>
      <c r="AB11" s="9">
        <v>212</v>
      </c>
      <c r="AC11" s="9">
        <v>212</v>
      </c>
      <c r="AD11" s="260">
        <v>0</v>
      </c>
      <c r="AE11" s="260">
        <v>212</v>
      </c>
      <c r="AF11" s="260">
        <v>212</v>
      </c>
      <c r="AG11" s="260">
        <v>212</v>
      </c>
      <c r="AH11" s="260">
        <v>212</v>
      </c>
    </row>
    <row r="12" spans="1:36">
      <c r="A12" s="40" t="s">
        <v>43</v>
      </c>
      <c r="E12" s="55" t="s">
        <v>495</v>
      </c>
      <c r="F12" s="188">
        <v>0</v>
      </c>
      <c r="G12" s="188">
        <v>-1126</v>
      </c>
      <c r="H12" s="188">
        <v>-1126</v>
      </c>
      <c r="I12" s="188">
        <v>-1126</v>
      </c>
      <c r="J12" s="188">
        <v>0</v>
      </c>
      <c r="K12" s="188">
        <v>-1204</v>
      </c>
      <c r="L12" s="188">
        <v>-1204</v>
      </c>
      <c r="M12" s="188">
        <v>-1204</v>
      </c>
      <c r="N12" s="188">
        <v>0</v>
      </c>
      <c r="O12" s="188">
        <v>0</v>
      </c>
      <c r="P12" s="188">
        <v>0</v>
      </c>
      <c r="Q12" s="188">
        <v>0</v>
      </c>
      <c r="R12" s="188">
        <v>-1138</v>
      </c>
      <c r="S12" s="188">
        <v>-1138</v>
      </c>
      <c r="T12" s="188">
        <v>-1138</v>
      </c>
      <c r="U12" s="188">
        <v>-1138</v>
      </c>
      <c r="V12" s="188">
        <v>-1850</v>
      </c>
      <c r="W12" s="188">
        <v>-1850</v>
      </c>
      <c r="X12" s="188">
        <v>-1850</v>
      </c>
      <c r="Y12" s="188">
        <v>-1850</v>
      </c>
      <c r="Z12" s="188">
        <v>-1860</v>
      </c>
      <c r="AA12" s="188">
        <v>-1860</v>
      </c>
      <c r="AB12" s="188">
        <v>-1860</v>
      </c>
      <c r="AC12" s="188">
        <v>-1860</v>
      </c>
      <c r="AD12" s="261">
        <v>-1850</v>
      </c>
      <c r="AE12" s="261">
        <v>-1860</v>
      </c>
      <c r="AF12" s="261">
        <v>-1860</v>
      </c>
      <c r="AG12" s="261">
        <v>-1860</v>
      </c>
      <c r="AH12" s="261">
        <v>-1860</v>
      </c>
    </row>
    <row r="13" spans="1:36">
      <c r="A13" s="40" t="s">
        <v>43</v>
      </c>
      <c r="E13" s="55" t="s">
        <v>577</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188">
        <v>0</v>
      </c>
      <c r="Y13" s="188">
        <v>-1</v>
      </c>
      <c r="Z13" s="188">
        <v>0</v>
      </c>
      <c r="AA13" s="188">
        <v>-1</v>
      </c>
      <c r="AB13" s="188">
        <v>-8</v>
      </c>
      <c r="AC13" s="188">
        <v>0</v>
      </c>
      <c r="AD13" s="261">
        <v>-1</v>
      </c>
      <c r="AE13" s="261">
        <v>0</v>
      </c>
      <c r="AF13" s="261">
        <v>-1</v>
      </c>
      <c r="AG13" s="261">
        <v>-8</v>
      </c>
      <c r="AH13" s="261">
        <v>0</v>
      </c>
    </row>
    <row r="14" spans="1:36" s="17" customFormat="1">
      <c r="A14" s="40" t="s">
        <v>43</v>
      </c>
      <c r="B14" s="40"/>
      <c r="C14" s="40"/>
      <c r="D14" s="40"/>
      <c r="E14" s="55" t="s">
        <v>573</v>
      </c>
      <c r="F14" s="188">
        <v>0</v>
      </c>
      <c r="G14" s="188">
        <v>0</v>
      </c>
      <c r="H14" s="188">
        <v>0</v>
      </c>
      <c r="I14" s="188">
        <v>0</v>
      </c>
      <c r="J14" s="188">
        <v>0</v>
      </c>
      <c r="K14" s="188">
        <v>0</v>
      </c>
      <c r="L14" s="188">
        <v>0</v>
      </c>
      <c r="M14" s="188">
        <v>0</v>
      </c>
      <c r="N14" s="188">
        <v>0</v>
      </c>
      <c r="O14" s="188">
        <v>0</v>
      </c>
      <c r="P14" s="188">
        <v>0</v>
      </c>
      <c r="Q14" s="188">
        <v>0</v>
      </c>
      <c r="R14" s="188">
        <v>0</v>
      </c>
      <c r="S14" s="188">
        <v>0</v>
      </c>
      <c r="T14" s="188">
        <v>0</v>
      </c>
      <c r="U14" s="188">
        <v>0</v>
      </c>
      <c r="V14" s="188">
        <v>0</v>
      </c>
      <c r="W14" s="188">
        <v>0</v>
      </c>
      <c r="X14" s="188">
        <v>71</v>
      </c>
      <c r="Y14" s="171">
        <v>96</v>
      </c>
      <c r="Z14" s="171">
        <v>-44</v>
      </c>
      <c r="AA14" s="171">
        <v>-45</v>
      </c>
      <c r="AB14" s="171">
        <v>-158</v>
      </c>
      <c r="AC14" s="171">
        <v>-153</v>
      </c>
      <c r="AD14" s="262">
        <v>96</v>
      </c>
      <c r="AE14" s="262">
        <v>-44</v>
      </c>
      <c r="AF14" s="262">
        <v>-45</v>
      </c>
      <c r="AG14" s="262">
        <v>-158</v>
      </c>
      <c r="AH14" s="262">
        <v>-153</v>
      </c>
    </row>
    <row r="15" spans="1:36">
      <c r="A15" s="17" t="s">
        <v>44</v>
      </c>
      <c r="B15" s="17"/>
      <c r="C15" s="17"/>
      <c r="D15" s="17"/>
      <c r="E15" s="64" t="s">
        <v>126</v>
      </c>
      <c r="F15" s="171">
        <v>126</v>
      </c>
      <c r="G15" s="171">
        <v>-973</v>
      </c>
      <c r="H15" s="171">
        <v>-933</v>
      </c>
      <c r="I15" s="171">
        <v>-927</v>
      </c>
      <c r="J15" s="171">
        <v>4</v>
      </c>
      <c r="K15" s="171">
        <v>-1223</v>
      </c>
      <c r="L15" s="171">
        <v>-1228</v>
      </c>
      <c r="M15" s="171">
        <v>-1228</v>
      </c>
      <c r="N15" s="171">
        <v>0</v>
      </c>
      <c r="O15" s="171">
        <v>49</v>
      </c>
      <c r="P15" s="171">
        <v>70</v>
      </c>
      <c r="Q15" s="171">
        <v>87</v>
      </c>
      <c r="R15" s="171">
        <v>-1128</v>
      </c>
      <c r="S15" s="171">
        <v>-1087</v>
      </c>
      <c r="T15" s="171">
        <v>-1070</v>
      </c>
      <c r="U15" s="171">
        <v>-1047</v>
      </c>
      <c r="V15" s="171">
        <v>-1829</v>
      </c>
      <c r="W15" s="171">
        <v>-1841</v>
      </c>
      <c r="X15" s="171">
        <v>-1762</v>
      </c>
      <c r="Y15" s="188">
        <v>-1726</v>
      </c>
      <c r="Z15" s="188">
        <v>-1858</v>
      </c>
      <c r="AA15" s="188">
        <v>-1857</v>
      </c>
      <c r="AB15" s="188">
        <v>-1966</v>
      </c>
      <c r="AC15" s="188">
        <v>-1942</v>
      </c>
      <c r="AD15" s="261">
        <v>-1726</v>
      </c>
      <c r="AE15" s="261">
        <v>-1858</v>
      </c>
      <c r="AF15" s="261">
        <v>-1857</v>
      </c>
      <c r="AG15" s="261">
        <v>-1966</v>
      </c>
      <c r="AH15" s="261">
        <v>-1942</v>
      </c>
    </row>
    <row r="16" spans="1:36">
      <c r="A16" s="40" t="s">
        <v>44</v>
      </c>
      <c r="E16" s="55" t="s">
        <v>127</v>
      </c>
      <c r="F16" s="188">
        <v>14570</v>
      </c>
      <c r="G16" s="188">
        <v>13973</v>
      </c>
      <c r="H16" s="188">
        <v>14359</v>
      </c>
      <c r="I16" s="188">
        <v>16040</v>
      </c>
      <c r="J16" s="188">
        <v>14826</v>
      </c>
      <c r="K16" s="188">
        <v>14357</v>
      </c>
      <c r="L16" s="188">
        <v>16002</v>
      </c>
      <c r="M16" s="188">
        <v>16385</v>
      </c>
      <c r="N16" s="188">
        <v>16265</v>
      </c>
      <c r="O16" s="188">
        <v>17238</v>
      </c>
      <c r="P16" s="188">
        <v>17480</v>
      </c>
      <c r="Q16" s="188">
        <v>18841</v>
      </c>
      <c r="R16" s="188">
        <v>18275</v>
      </c>
      <c r="S16" s="188">
        <v>19708</v>
      </c>
      <c r="T16" s="188">
        <v>19730</v>
      </c>
      <c r="U16" s="188">
        <v>20613</v>
      </c>
      <c r="V16" s="188">
        <v>18345</v>
      </c>
      <c r="W16" s="188">
        <v>19473</v>
      </c>
      <c r="X16" s="188">
        <v>20602</v>
      </c>
      <c r="Y16" s="188">
        <v>20644</v>
      </c>
      <c r="Z16" s="188">
        <v>18879</v>
      </c>
      <c r="AA16" s="188">
        <v>20163</v>
      </c>
      <c r="AB16" s="188">
        <v>19515</v>
      </c>
      <c r="AC16" s="188">
        <v>19824</v>
      </c>
      <c r="AD16" s="261">
        <v>17646</v>
      </c>
      <c r="AE16" s="261">
        <v>16649</v>
      </c>
      <c r="AF16" s="261">
        <v>17055</v>
      </c>
      <c r="AG16" s="261">
        <v>16130</v>
      </c>
      <c r="AH16" s="261">
        <v>15726</v>
      </c>
    </row>
    <row r="18" spans="18:18">
      <c r="R18" s="44"/>
    </row>
  </sheetData>
  <phoneticPr fontId="0" type="noConversion"/>
  <pageMargins left="0.75" right="0.75" top="1" bottom="1" header="0.5" footer="0.5"/>
  <pageSetup paperSize="9"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21"/>
  <sheetViews>
    <sheetView view="pageBreakPreview" zoomScaleSheetLayoutView="100" workbookViewId="0">
      <pane xSplit="5" ySplit="6" topLeftCell="K7" activePane="bottomRight" state="frozen"/>
      <selection pane="topRight"/>
      <selection pane="bottomLeft"/>
      <selection pane="bottomRight" sqref="A1:D1048576"/>
    </sheetView>
  </sheetViews>
  <sheetFormatPr baseColWidth="10" defaultColWidth="8.83203125" defaultRowHeight="12" x14ac:dyDescent="0"/>
  <cols>
    <col min="1" max="1" width="10" style="108" hidden="1" customWidth="1"/>
    <col min="2" max="2" width="12.1640625" style="108" hidden="1" customWidth="1"/>
    <col min="3" max="3" width="11.1640625" style="108" hidden="1" customWidth="1"/>
    <col min="4" max="4" width="29.33203125" style="108" hidden="1" customWidth="1"/>
    <col min="5" max="5" width="39.83203125" style="108" bestFit="1" customWidth="1"/>
    <col min="6" max="8" width="11" style="108" hidden="1" customWidth="1"/>
    <col min="9" max="19" width="8" style="108" hidden="1" customWidth="1"/>
    <col min="20" max="25" width="0" style="108" hidden="1" customWidth="1"/>
    <col min="26" max="26" width="9.33203125" style="108" customWidth="1"/>
    <col min="27" max="29" width="8.83203125" style="108"/>
    <col min="30" max="33" width="8.5" style="108" bestFit="1" customWidth="1"/>
    <col min="34" max="16384" width="8.83203125" style="108"/>
  </cols>
  <sheetData>
    <row r="1" spans="1:33" ht="17">
      <c r="A1" s="114">
        <f>+'Income_statement-Q'!A1</f>
        <v>41306</v>
      </c>
      <c r="B1" s="115" t="s">
        <v>175</v>
      </c>
      <c r="C1" s="116"/>
      <c r="D1" s="117" t="str">
        <f>Company</f>
        <v>AB Electrolux</v>
      </c>
      <c r="E1" s="117" t="str">
        <f>Company</f>
        <v>AB Electrolux</v>
      </c>
    </row>
    <row r="2" spans="1:33">
      <c r="A2" s="118"/>
      <c r="B2" s="115" t="s">
        <v>177</v>
      </c>
      <c r="C2" s="116"/>
      <c r="D2" s="119">
        <f>A1</f>
        <v>41306</v>
      </c>
      <c r="E2" s="120">
        <f>A1</f>
        <v>41306</v>
      </c>
    </row>
    <row r="3" spans="1:33">
      <c r="A3" s="118"/>
      <c r="B3" s="115" t="s">
        <v>178</v>
      </c>
      <c r="C3" s="116" t="s">
        <v>179</v>
      </c>
      <c r="D3" s="121" t="s">
        <v>180</v>
      </c>
      <c r="E3" s="121" t="s">
        <v>181</v>
      </c>
    </row>
    <row r="4" spans="1:33">
      <c r="A4" s="40" t="s">
        <v>41</v>
      </c>
      <c r="B4" s="115" t="s">
        <v>182</v>
      </c>
      <c r="C4" s="40"/>
      <c r="D4" s="34" t="s">
        <v>144</v>
      </c>
      <c r="E4" s="34" t="s">
        <v>144</v>
      </c>
      <c r="F4" s="34"/>
      <c r="G4" s="34"/>
    </row>
    <row r="5" spans="1:33">
      <c r="A5" s="40"/>
      <c r="B5" s="115" t="s">
        <v>184</v>
      </c>
      <c r="C5" s="122" t="s">
        <v>339</v>
      </c>
      <c r="D5" s="34"/>
      <c r="E5" s="34"/>
      <c r="F5" s="34"/>
      <c r="G5" s="34"/>
      <c r="AD5" s="272" t="s">
        <v>619</v>
      </c>
      <c r="AE5" s="272" t="s">
        <v>619</v>
      </c>
      <c r="AF5" s="272" t="s">
        <v>619</v>
      </c>
      <c r="AG5" s="272" t="s">
        <v>619</v>
      </c>
    </row>
    <row r="6" spans="1:33">
      <c r="A6" s="108" t="s">
        <v>42</v>
      </c>
      <c r="B6" s="115" t="s">
        <v>183</v>
      </c>
      <c r="C6" s="122" t="s">
        <v>339</v>
      </c>
      <c r="D6" s="116"/>
      <c r="E6" s="34" t="s">
        <v>39</v>
      </c>
      <c r="F6" s="123" t="s">
        <v>0</v>
      </c>
      <c r="G6" s="123" t="s">
        <v>1</v>
      </c>
      <c r="H6" s="123" t="s">
        <v>2</v>
      </c>
      <c r="I6" s="123" t="s">
        <v>3</v>
      </c>
      <c r="J6" s="123" t="s">
        <v>4</v>
      </c>
      <c r="K6" s="123" t="s">
        <v>5</v>
      </c>
      <c r="L6" s="123" t="s">
        <v>6</v>
      </c>
      <c r="M6" s="123" t="s">
        <v>7</v>
      </c>
      <c r="N6" s="123" t="s">
        <v>8</v>
      </c>
      <c r="O6" s="123" t="s">
        <v>9</v>
      </c>
      <c r="P6" s="123" t="s">
        <v>458</v>
      </c>
      <c r="Q6" s="123" t="s">
        <v>485</v>
      </c>
      <c r="R6" s="123" t="s">
        <v>492</v>
      </c>
      <c r="S6" s="123" t="s">
        <v>520</v>
      </c>
      <c r="T6" s="123" t="s">
        <v>524</v>
      </c>
      <c r="U6" s="123" t="s">
        <v>526</v>
      </c>
      <c r="V6" s="123" t="s">
        <v>537</v>
      </c>
      <c r="W6" s="123" t="s">
        <v>569</v>
      </c>
      <c r="X6" s="238" t="s">
        <v>570</v>
      </c>
      <c r="Y6" s="238" t="s">
        <v>574</v>
      </c>
      <c r="Z6" s="238" t="s">
        <v>585</v>
      </c>
      <c r="AA6" s="238" t="s">
        <v>591</v>
      </c>
      <c r="AB6" s="238" t="s">
        <v>596</v>
      </c>
      <c r="AC6" s="238" t="s">
        <v>600</v>
      </c>
      <c r="AD6" s="254" t="s">
        <v>585</v>
      </c>
      <c r="AE6" s="254" t="s">
        <v>591</v>
      </c>
      <c r="AF6" s="254" t="s">
        <v>596</v>
      </c>
      <c r="AG6" s="254" t="s">
        <v>600</v>
      </c>
    </row>
    <row r="7" spans="1:33">
      <c r="A7" s="108" t="s">
        <v>43</v>
      </c>
      <c r="E7" s="108" t="s">
        <v>37</v>
      </c>
      <c r="AD7" s="255"/>
      <c r="AE7" s="255"/>
      <c r="AF7" s="255"/>
      <c r="AG7" s="255"/>
    </row>
    <row r="8" spans="1:33">
      <c r="A8" s="108" t="s">
        <v>43</v>
      </c>
      <c r="B8" s="115" t="s">
        <v>46</v>
      </c>
      <c r="E8" s="109" t="s">
        <v>56</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56">
        <v>12631</v>
      </c>
      <c r="AE8" s="256">
        <v>14096</v>
      </c>
      <c r="AF8" s="256">
        <v>13899</v>
      </c>
      <c r="AG8" s="256">
        <v>12963</v>
      </c>
    </row>
    <row r="9" spans="1:33">
      <c r="A9" s="108" t="s">
        <v>43</v>
      </c>
      <c r="B9" s="108" t="s">
        <v>46</v>
      </c>
      <c r="E9" s="109" t="s">
        <v>57</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56">
        <v>18224</v>
      </c>
      <c r="AE9" s="256">
        <v>18177</v>
      </c>
      <c r="AF9" s="256">
        <v>17815</v>
      </c>
      <c r="AG9" s="256">
        <v>18288</v>
      </c>
    </row>
    <row r="10" spans="1:33">
      <c r="A10" s="108" t="s">
        <v>43</v>
      </c>
      <c r="B10" s="108" t="s">
        <v>46</v>
      </c>
      <c r="E10" s="109" t="s">
        <v>78</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56">
        <v>-18161</v>
      </c>
      <c r="AE10" s="256">
        <v>-21289</v>
      </c>
      <c r="AF10" s="256">
        <v>-20191</v>
      </c>
      <c r="AG10" s="256">
        <v>-20590</v>
      </c>
    </row>
    <row r="11" spans="1:33">
      <c r="A11" s="108" t="s">
        <v>43</v>
      </c>
      <c r="B11" s="108" t="s">
        <v>46</v>
      </c>
      <c r="E11" s="109" t="s">
        <v>136</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-9505</v>
      </c>
      <c r="AA11" s="2">
        <v>-9315</v>
      </c>
      <c r="AB11" s="2">
        <v>-8645</v>
      </c>
      <c r="AC11" s="2">
        <v>-8433</v>
      </c>
      <c r="AD11" s="256">
        <v>-7377</v>
      </c>
      <c r="AE11" s="256">
        <v>-7174</v>
      </c>
      <c r="AF11" s="256">
        <v>-6669</v>
      </c>
      <c r="AG11" s="256">
        <v>-6697</v>
      </c>
    </row>
    <row r="12" spans="1:33">
      <c r="A12" s="108" t="s">
        <v>43</v>
      </c>
      <c r="B12" s="108" t="s">
        <v>46</v>
      </c>
      <c r="E12" s="29" t="s">
        <v>137</v>
      </c>
      <c r="F12" s="141">
        <v>-5966</v>
      </c>
      <c r="G12" s="141">
        <v>-6452</v>
      </c>
      <c r="H12" s="141">
        <v>-7076</v>
      </c>
      <c r="I12" s="141">
        <v>-6445</v>
      </c>
      <c r="J12" s="141">
        <v>-6046</v>
      </c>
      <c r="K12" s="141">
        <v>-6916</v>
      </c>
      <c r="L12" s="141">
        <v>-7644</v>
      </c>
      <c r="M12" s="141">
        <v>-7263</v>
      </c>
      <c r="N12" s="141">
        <v>-7312</v>
      </c>
      <c r="O12" s="141">
        <v>-8279</v>
      </c>
      <c r="P12" s="141">
        <v>-8477</v>
      </c>
      <c r="Q12" s="141">
        <v>-7998</v>
      </c>
      <c r="R12" s="141">
        <v>-7240</v>
      </c>
      <c r="S12" s="141">
        <v>-8387</v>
      </c>
      <c r="T12" s="141">
        <v>-7880</v>
      </c>
      <c r="U12" s="141">
        <v>-7095</v>
      </c>
      <c r="V12" s="141">
        <v>-6217</v>
      </c>
      <c r="W12" s="141">
        <v>-6726</v>
      </c>
      <c r="X12" s="141">
        <v>-7345</v>
      </c>
      <c r="Y12" s="141">
        <v>-6598</v>
      </c>
      <c r="Z12" s="141">
        <v>-6256</v>
      </c>
      <c r="AA12" s="141">
        <v>-7414</v>
      </c>
      <c r="AB12" s="141">
        <v>-7569</v>
      </c>
      <c r="AC12" s="141">
        <v>-7467</v>
      </c>
      <c r="AD12" s="278">
        <v>-6256</v>
      </c>
      <c r="AE12" s="278">
        <v>-7414</v>
      </c>
      <c r="AF12" s="278">
        <v>-7569</v>
      </c>
      <c r="AG12" s="278">
        <v>-7467</v>
      </c>
    </row>
    <row r="13" spans="1:33">
      <c r="A13" s="108" t="s">
        <v>43</v>
      </c>
      <c r="B13" s="108" t="s">
        <v>46</v>
      </c>
      <c r="E13" s="29" t="s">
        <v>138</v>
      </c>
      <c r="F13" s="141">
        <v>-2224</v>
      </c>
      <c r="G13" s="141">
        <v>-1799</v>
      </c>
      <c r="H13" s="141">
        <v>-2393</v>
      </c>
      <c r="I13" s="141">
        <v>-2291</v>
      </c>
      <c r="J13" s="141">
        <v>-1684</v>
      </c>
      <c r="K13" s="141">
        <v>-1476</v>
      </c>
      <c r="L13" s="141">
        <v>-2068</v>
      </c>
      <c r="M13" s="141">
        <v>-2072</v>
      </c>
      <c r="N13" s="141">
        <v>-2069</v>
      </c>
      <c r="O13" s="141">
        <v>-1787</v>
      </c>
      <c r="P13" s="141">
        <v>-2349</v>
      </c>
      <c r="Q13" s="141">
        <v>-1901</v>
      </c>
      <c r="R13" s="141">
        <v>-2757</v>
      </c>
      <c r="S13" s="141">
        <v>-2142</v>
      </c>
      <c r="T13" s="141">
        <v>-1651</v>
      </c>
      <c r="U13" s="141">
        <v>-1991</v>
      </c>
      <c r="V13" s="141">
        <v>-1919</v>
      </c>
      <c r="W13" s="141">
        <v>-1073</v>
      </c>
      <c r="X13" s="141">
        <v>-977</v>
      </c>
      <c r="Y13" s="141">
        <v>-1499</v>
      </c>
      <c r="Z13" s="141">
        <v>-1295</v>
      </c>
      <c r="AA13" s="141">
        <v>-1283</v>
      </c>
      <c r="AB13" s="141">
        <v>-1437</v>
      </c>
      <c r="AC13" s="141">
        <v>-1647</v>
      </c>
      <c r="AD13" s="278">
        <v>-3031</v>
      </c>
      <c r="AE13" s="278">
        <v>-2866</v>
      </c>
      <c r="AF13" s="278">
        <v>-2861</v>
      </c>
      <c r="AG13" s="278">
        <v>-3002</v>
      </c>
    </row>
    <row r="14" spans="1:33">
      <c r="A14" s="108" t="s">
        <v>44</v>
      </c>
      <c r="B14" s="108" t="s">
        <v>46</v>
      </c>
      <c r="E14" s="90" t="s">
        <v>139</v>
      </c>
      <c r="F14" s="187">
        <v>-1242</v>
      </c>
      <c r="G14" s="187">
        <v>-267</v>
      </c>
      <c r="H14" s="187">
        <v>-1113</v>
      </c>
      <c r="I14" s="187">
        <v>-2129</v>
      </c>
      <c r="J14" s="187">
        <v>-1651</v>
      </c>
      <c r="K14" s="187">
        <v>-2873</v>
      </c>
      <c r="L14" s="187">
        <v>-2355</v>
      </c>
      <c r="M14" s="187">
        <v>-5131</v>
      </c>
      <c r="N14" s="187">
        <v>-5142</v>
      </c>
      <c r="O14" s="187">
        <v>-6622</v>
      </c>
      <c r="P14" s="187">
        <v>-7692</v>
      </c>
      <c r="Q14" s="187">
        <v>-5154</v>
      </c>
      <c r="R14" s="187">
        <v>-4039</v>
      </c>
      <c r="S14" s="187">
        <v>-5664</v>
      </c>
      <c r="T14" s="187">
        <v>-4320</v>
      </c>
      <c r="U14" s="187">
        <v>-5902</v>
      </c>
      <c r="V14" s="187">
        <v>-4398</v>
      </c>
      <c r="W14" s="187">
        <v>-5178</v>
      </c>
      <c r="X14" s="187">
        <v>-4967</v>
      </c>
      <c r="Y14" s="187">
        <v>-5180</v>
      </c>
      <c r="Z14" s="187">
        <v>-4362</v>
      </c>
      <c r="AA14" s="187">
        <v>-7028</v>
      </c>
      <c r="AB14" s="187">
        <v>-6128</v>
      </c>
      <c r="AC14" s="187">
        <v>-6886</v>
      </c>
      <c r="AD14" s="279">
        <v>-3970</v>
      </c>
      <c r="AE14" s="279">
        <v>-6470</v>
      </c>
      <c r="AF14" s="279">
        <v>-5576</v>
      </c>
      <c r="AG14" s="279">
        <v>-6505</v>
      </c>
    </row>
    <row r="15" spans="1:33">
      <c r="A15" s="108" t="s">
        <v>43</v>
      </c>
      <c r="B15" s="108" t="s">
        <v>46</v>
      </c>
      <c r="E15" s="29" t="s">
        <v>48</v>
      </c>
      <c r="F15" s="141">
        <v>14823</v>
      </c>
      <c r="G15" s="141">
        <v>15094</v>
      </c>
      <c r="H15" s="141">
        <v>14988</v>
      </c>
      <c r="I15" s="141">
        <v>15205</v>
      </c>
      <c r="J15" s="141">
        <v>14546</v>
      </c>
      <c r="K15" s="141">
        <v>15026</v>
      </c>
      <c r="L15" s="141">
        <v>16008</v>
      </c>
      <c r="M15" s="141">
        <v>17035</v>
      </c>
      <c r="N15" s="141">
        <v>16757</v>
      </c>
      <c r="O15" s="141">
        <v>16383</v>
      </c>
      <c r="P15" s="141">
        <v>15275</v>
      </c>
      <c r="Q15" s="141">
        <v>15315</v>
      </c>
      <c r="R15" s="141">
        <v>14738</v>
      </c>
      <c r="S15" s="141">
        <v>15037</v>
      </c>
      <c r="T15" s="141">
        <v>14199</v>
      </c>
      <c r="U15" s="141">
        <v>14630</v>
      </c>
      <c r="V15" s="141">
        <v>14038</v>
      </c>
      <c r="W15" s="141">
        <v>14499</v>
      </c>
      <c r="X15" s="141">
        <v>15189</v>
      </c>
      <c r="Y15" s="141">
        <v>15613</v>
      </c>
      <c r="Z15" s="141">
        <v>15874</v>
      </c>
      <c r="AA15" s="141">
        <v>16399</v>
      </c>
      <c r="AB15" s="141">
        <v>16009</v>
      </c>
      <c r="AC15" s="141">
        <v>16693</v>
      </c>
      <c r="AD15" s="278">
        <v>15874</v>
      </c>
      <c r="AE15" s="278">
        <v>16399</v>
      </c>
      <c r="AF15" s="278">
        <v>16009</v>
      </c>
      <c r="AG15" s="278">
        <v>16693</v>
      </c>
    </row>
    <row r="16" spans="1:33">
      <c r="A16" s="108" t="s">
        <v>43</v>
      </c>
      <c r="B16" s="108" t="s">
        <v>46</v>
      </c>
      <c r="E16" s="29" t="s">
        <v>49</v>
      </c>
      <c r="F16" s="126">
        <v>2054</v>
      </c>
      <c r="G16" s="126">
        <v>2078</v>
      </c>
      <c r="H16" s="126">
        <v>2032</v>
      </c>
      <c r="I16" s="126">
        <v>2024</v>
      </c>
      <c r="J16" s="126">
        <v>1945</v>
      </c>
      <c r="K16" s="126">
        <v>2026</v>
      </c>
      <c r="L16" s="126">
        <v>2033</v>
      </c>
      <c r="M16" s="126">
        <v>2095</v>
      </c>
      <c r="N16" s="126">
        <v>2206</v>
      </c>
      <c r="O16" s="126">
        <v>2282</v>
      </c>
      <c r="P16" s="126">
        <v>2196</v>
      </c>
      <c r="Q16" s="126">
        <v>2274</v>
      </c>
      <c r="R16" s="126">
        <v>2283</v>
      </c>
      <c r="S16" s="126">
        <v>2311</v>
      </c>
      <c r="T16" s="126">
        <v>2207</v>
      </c>
      <c r="U16" s="126">
        <v>2295</v>
      </c>
      <c r="V16" s="126">
        <v>2169</v>
      </c>
      <c r="W16" s="126">
        <v>2249</v>
      </c>
      <c r="X16" s="126">
        <v>3806</v>
      </c>
      <c r="Y16" s="126">
        <v>6008</v>
      </c>
      <c r="Z16" s="126">
        <v>5756</v>
      </c>
      <c r="AA16" s="126">
        <v>5939</v>
      </c>
      <c r="AB16" s="126">
        <v>5618</v>
      </c>
      <c r="AC16" s="126">
        <v>5541</v>
      </c>
      <c r="AD16" s="276">
        <v>5756</v>
      </c>
      <c r="AE16" s="276">
        <v>5939</v>
      </c>
      <c r="AF16" s="276">
        <v>5618</v>
      </c>
      <c r="AG16" s="276">
        <v>5541</v>
      </c>
    </row>
    <row r="17" spans="1:33">
      <c r="A17" s="108" t="s">
        <v>43</v>
      </c>
      <c r="B17" s="108" t="s">
        <v>46</v>
      </c>
      <c r="E17" s="29" t="s">
        <v>54</v>
      </c>
      <c r="F17" s="126">
        <v>3713</v>
      </c>
      <c r="G17" s="126">
        <v>3792</v>
      </c>
      <c r="H17" s="126">
        <v>3803</v>
      </c>
      <c r="I17" s="126">
        <v>4437</v>
      </c>
      <c r="J17" s="126">
        <v>4085</v>
      </c>
      <c r="K17" s="126">
        <v>4166</v>
      </c>
      <c r="L17" s="126">
        <v>4404</v>
      </c>
      <c r="M17" s="126">
        <v>4602</v>
      </c>
      <c r="N17" s="126">
        <v>4736</v>
      </c>
      <c r="O17" s="126">
        <v>4910</v>
      </c>
      <c r="P17" s="126">
        <v>4858</v>
      </c>
      <c r="Q17" s="126">
        <v>5197</v>
      </c>
      <c r="R17" s="126">
        <v>5273</v>
      </c>
      <c r="S17" s="126">
        <v>5484</v>
      </c>
      <c r="T17" s="126">
        <v>5479</v>
      </c>
      <c r="U17" s="126">
        <v>6706</v>
      </c>
      <c r="V17" s="126">
        <v>6654</v>
      </c>
      <c r="W17" s="126">
        <v>6968</v>
      </c>
      <c r="X17" s="126">
        <v>7623</v>
      </c>
      <c r="Y17" s="126">
        <v>8717</v>
      </c>
      <c r="Z17" s="126">
        <v>8648</v>
      </c>
      <c r="AA17" s="126">
        <v>8732</v>
      </c>
      <c r="AB17" s="126">
        <v>8572</v>
      </c>
      <c r="AC17" s="126">
        <v>8003</v>
      </c>
      <c r="AD17" s="276">
        <v>8648</v>
      </c>
      <c r="AE17" s="276">
        <v>8732</v>
      </c>
      <c r="AF17" s="276">
        <v>8572</v>
      </c>
      <c r="AG17" s="276">
        <v>8003</v>
      </c>
    </row>
    <row r="18" spans="1:33">
      <c r="A18" s="108" t="s">
        <v>43</v>
      </c>
      <c r="B18" s="108" t="s">
        <v>46</v>
      </c>
      <c r="E18" s="29" t="s">
        <v>140</v>
      </c>
      <c r="F18" s="126">
        <v>1180</v>
      </c>
      <c r="G18" s="126">
        <v>1031</v>
      </c>
      <c r="H18" s="126">
        <v>1169</v>
      </c>
      <c r="I18" s="126">
        <v>1206</v>
      </c>
      <c r="J18" s="126">
        <v>1093</v>
      </c>
      <c r="K18" s="126">
        <v>1229</v>
      </c>
      <c r="L18" s="126">
        <v>1626</v>
      </c>
      <c r="M18" s="126">
        <v>2340</v>
      </c>
      <c r="N18" s="126">
        <v>2635</v>
      </c>
      <c r="O18" s="126">
        <v>2482</v>
      </c>
      <c r="P18" s="126">
        <v>2155</v>
      </c>
      <c r="Q18" s="126">
        <v>1874</v>
      </c>
      <c r="R18" s="126">
        <v>1888</v>
      </c>
      <c r="S18" s="126">
        <v>2044</v>
      </c>
      <c r="T18" s="126">
        <v>1556</v>
      </c>
      <c r="U18" s="126">
        <v>2175</v>
      </c>
      <c r="V18" s="126">
        <v>2122</v>
      </c>
      <c r="W18" s="126">
        <v>2250</v>
      </c>
      <c r="X18" s="126">
        <v>1883</v>
      </c>
      <c r="Y18" s="126">
        <v>1853</v>
      </c>
      <c r="Z18" s="126">
        <v>1928</v>
      </c>
      <c r="AA18" s="126">
        <v>1979</v>
      </c>
      <c r="AB18" s="126">
        <v>1977</v>
      </c>
      <c r="AC18" s="126">
        <v>2158</v>
      </c>
      <c r="AD18" s="276">
        <v>1979</v>
      </c>
      <c r="AE18" s="276">
        <v>2030</v>
      </c>
      <c r="AF18" s="276">
        <v>1977</v>
      </c>
      <c r="AG18" s="276">
        <v>2158</v>
      </c>
    </row>
    <row r="19" spans="1:33">
      <c r="A19" s="108" t="s">
        <v>44</v>
      </c>
      <c r="B19" s="108" t="s">
        <v>341</v>
      </c>
      <c r="E19" s="90" t="s">
        <v>141</v>
      </c>
      <c r="F19" s="189">
        <v>20528</v>
      </c>
      <c r="G19" s="189">
        <v>21728</v>
      </c>
      <c r="H19" s="189">
        <v>20879</v>
      </c>
      <c r="I19" s="189">
        <v>20743</v>
      </c>
      <c r="J19" s="189">
        <v>20018</v>
      </c>
      <c r="K19" s="189">
        <v>19574</v>
      </c>
      <c r="L19" s="189">
        <v>21716</v>
      </c>
      <c r="M19" s="189">
        <v>20941</v>
      </c>
      <c r="N19" s="189">
        <v>21192</v>
      </c>
      <c r="O19" s="189">
        <v>19435</v>
      </c>
      <c r="P19" s="189">
        <v>16792</v>
      </c>
      <c r="Q19" s="189">
        <v>19506</v>
      </c>
      <c r="R19" s="189">
        <v>20143</v>
      </c>
      <c r="S19" s="189">
        <v>19212</v>
      </c>
      <c r="T19" s="189">
        <v>19121</v>
      </c>
      <c r="U19" s="189">
        <v>19904</v>
      </c>
      <c r="V19" s="189">
        <v>20585</v>
      </c>
      <c r="W19" s="189">
        <v>20788</v>
      </c>
      <c r="X19" s="189">
        <v>23534</v>
      </c>
      <c r="Y19" s="189">
        <v>27011</v>
      </c>
      <c r="Z19" s="189">
        <v>27844</v>
      </c>
      <c r="AA19" s="189">
        <v>26021</v>
      </c>
      <c r="AB19" s="189">
        <v>26048</v>
      </c>
      <c r="AC19" s="189">
        <v>25509</v>
      </c>
      <c r="AD19" s="280">
        <v>28287</v>
      </c>
      <c r="AE19" s="280">
        <v>26630</v>
      </c>
      <c r="AF19" s="280">
        <v>26600</v>
      </c>
      <c r="AG19" s="280">
        <v>25890</v>
      </c>
    </row>
    <row r="20" spans="1:33">
      <c r="A20" s="108" t="s">
        <v>43</v>
      </c>
      <c r="B20" s="108" t="s">
        <v>46</v>
      </c>
      <c r="E20" s="29" t="s">
        <v>142</v>
      </c>
      <c r="F20" s="126">
        <v>19334</v>
      </c>
      <c r="G20" s="126">
        <v>20231</v>
      </c>
      <c r="H20" s="126">
        <v>20589</v>
      </c>
      <c r="I20" s="126">
        <v>20644</v>
      </c>
      <c r="J20" s="126">
        <v>20381</v>
      </c>
      <c r="K20" s="126">
        <v>20088</v>
      </c>
      <c r="L20" s="126">
        <v>20274</v>
      </c>
      <c r="M20" s="126">
        <v>20538</v>
      </c>
      <c r="N20" s="126">
        <v>21067</v>
      </c>
      <c r="O20" s="126">
        <v>20690</v>
      </c>
      <c r="P20" s="126">
        <v>19831</v>
      </c>
      <c r="Q20" s="126">
        <v>19411</v>
      </c>
      <c r="R20" s="126">
        <v>19825</v>
      </c>
      <c r="S20" s="126">
        <v>19751</v>
      </c>
      <c r="T20" s="126">
        <v>19556</v>
      </c>
      <c r="U20" s="126">
        <v>19545</v>
      </c>
      <c r="V20" s="126">
        <v>20245</v>
      </c>
      <c r="W20" s="126">
        <v>20466</v>
      </c>
      <c r="X20" s="126">
        <v>21031</v>
      </c>
      <c r="Y20" s="126">
        <v>22091</v>
      </c>
      <c r="Z20" s="126">
        <v>27428</v>
      </c>
      <c r="AA20" s="126">
        <v>27180</v>
      </c>
      <c r="AB20" s="126">
        <v>26798</v>
      </c>
      <c r="AC20" s="126">
        <v>26543</v>
      </c>
      <c r="AD20" s="276">
        <v>27960.5</v>
      </c>
      <c r="AE20" s="276">
        <v>27709.5</v>
      </c>
      <c r="AF20" s="276">
        <v>27344.666666666668</v>
      </c>
      <c r="AG20" s="276">
        <v>27069.75</v>
      </c>
    </row>
    <row r="21" spans="1:33">
      <c r="A21" s="108" t="s">
        <v>43</v>
      </c>
      <c r="B21" s="108" t="s">
        <v>46</v>
      </c>
      <c r="E21" s="29" t="s">
        <v>143</v>
      </c>
      <c r="F21" s="126">
        <v>22381</v>
      </c>
      <c r="G21" s="126">
        <v>23041</v>
      </c>
      <c r="H21" s="126">
        <v>23233</v>
      </c>
      <c r="I21" s="126">
        <v>23196</v>
      </c>
      <c r="J21" s="126">
        <v>21875</v>
      </c>
      <c r="K21" s="126">
        <v>21231</v>
      </c>
      <c r="L21" s="126">
        <v>21338</v>
      </c>
      <c r="M21" s="126">
        <v>21529</v>
      </c>
      <c r="N21" s="126">
        <v>21902</v>
      </c>
      <c r="O21" s="126">
        <v>21578</v>
      </c>
      <c r="P21" s="126">
        <v>20688</v>
      </c>
      <c r="Q21" s="126">
        <v>20320</v>
      </c>
      <c r="R21" s="126">
        <v>21239</v>
      </c>
      <c r="S21" s="126">
        <v>21165</v>
      </c>
      <c r="T21" s="126">
        <v>20940</v>
      </c>
      <c r="U21" s="126">
        <v>20940</v>
      </c>
      <c r="V21" s="126">
        <v>21765</v>
      </c>
      <c r="W21" s="126">
        <v>21876</v>
      </c>
      <c r="X21" s="126">
        <v>22359</v>
      </c>
      <c r="Y21" s="126">
        <v>23354</v>
      </c>
      <c r="Z21" s="126">
        <v>28409</v>
      </c>
      <c r="AA21" s="126">
        <v>28141</v>
      </c>
      <c r="AB21" s="126">
        <v>27736</v>
      </c>
      <c r="AC21" s="126">
        <v>27585</v>
      </c>
      <c r="AD21" s="276">
        <v>28941.5</v>
      </c>
      <c r="AE21" s="276">
        <v>28670.5</v>
      </c>
      <c r="AF21" s="276">
        <v>28282</v>
      </c>
      <c r="AG21" s="276">
        <v>28111.875</v>
      </c>
    </row>
  </sheetData>
  <phoneticPr fontId="0" type="noConversion"/>
  <pageMargins left="0.74803149606299213" right="0.74803149606299213" top="0.98425196850393704" bottom="0.98425196850393704" header="0.51181102362204722" footer="0.51181102362204722"/>
  <pageSetup paperSize="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B155"/>
  <sheetViews>
    <sheetView view="pageBreakPreview" zoomScaleSheetLayoutView="100" workbookViewId="0">
      <pane xSplit="5" ySplit="6" topLeftCell="O34" activePane="bottomRight" state="frozen"/>
      <selection pane="topRight"/>
      <selection pane="bottomLeft"/>
      <selection pane="bottomRight" sqref="A1:D1048576"/>
    </sheetView>
  </sheetViews>
  <sheetFormatPr baseColWidth="10" defaultColWidth="8.83203125" defaultRowHeight="12" x14ac:dyDescent="0"/>
  <cols>
    <col min="1" max="1" width="10" style="40" hidden="1" customWidth="1"/>
    <col min="2" max="2" width="12.1640625" style="40" hidden="1" customWidth="1"/>
    <col min="3" max="3" width="11.1640625" style="40" hidden="1" customWidth="1"/>
    <col min="4" max="4" width="4.6640625" style="40" hidden="1" customWidth="1"/>
    <col min="5" max="5" width="47.6640625" style="40" customWidth="1"/>
    <col min="6" max="7" width="11" style="40" customWidth="1"/>
    <col min="8" max="21" width="8.83203125" style="40"/>
    <col min="22" max="25" width="8.5" style="40" bestFit="1" customWidth="1"/>
    <col min="26" max="16384" width="8.83203125" style="40"/>
  </cols>
  <sheetData>
    <row r="1" spans="1:28" ht="17">
      <c r="A1" s="114">
        <f>+'Income_statement-Q'!A1</f>
        <v>41306</v>
      </c>
      <c r="B1" s="115" t="s">
        <v>175</v>
      </c>
      <c r="C1" s="116"/>
      <c r="D1" s="117" t="str">
        <f>Company</f>
        <v>AB Electrolux</v>
      </c>
      <c r="E1" s="117" t="str">
        <f>Company</f>
        <v>AB Electrolux</v>
      </c>
    </row>
    <row r="2" spans="1:28">
      <c r="A2" s="118"/>
      <c r="B2" s="115" t="s">
        <v>177</v>
      </c>
      <c r="C2" s="116"/>
      <c r="D2" s="119">
        <f>A1</f>
        <v>41306</v>
      </c>
      <c r="E2" s="120">
        <f>A1</f>
        <v>41306</v>
      </c>
    </row>
    <row r="3" spans="1:28">
      <c r="A3" s="118"/>
      <c r="B3" s="115" t="s">
        <v>178</v>
      </c>
      <c r="C3" s="116" t="s">
        <v>179</v>
      </c>
      <c r="D3" s="121" t="s">
        <v>180</v>
      </c>
      <c r="E3" s="121" t="s">
        <v>181</v>
      </c>
    </row>
    <row r="4" spans="1:28">
      <c r="A4" s="40" t="s">
        <v>41</v>
      </c>
      <c r="B4" s="115" t="s">
        <v>182</v>
      </c>
      <c r="D4" s="34" t="s">
        <v>523</v>
      </c>
      <c r="E4" s="34" t="s">
        <v>523</v>
      </c>
    </row>
    <row r="5" spans="1:28">
      <c r="B5" s="115" t="s">
        <v>184</v>
      </c>
      <c r="C5" s="40" t="s">
        <v>339</v>
      </c>
      <c r="D5" s="34"/>
      <c r="E5" s="34"/>
      <c r="V5" s="272" t="s">
        <v>619</v>
      </c>
      <c r="W5" s="272" t="s">
        <v>619</v>
      </c>
      <c r="X5" s="272" t="s">
        <v>619</v>
      </c>
      <c r="Y5" s="272" t="s">
        <v>619</v>
      </c>
    </row>
    <row r="6" spans="1:28">
      <c r="A6" s="40" t="s">
        <v>42</v>
      </c>
      <c r="B6" s="115" t="s">
        <v>183</v>
      </c>
      <c r="C6" s="122" t="s">
        <v>339</v>
      </c>
      <c r="E6" s="34" t="s">
        <v>549</v>
      </c>
      <c r="F6" s="123" t="s">
        <v>8</v>
      </c>
      <c r="G6" s="123" t="s">
        <v>9</v>
      </c>
      <c r="H6" s="123" t="s">
        <v>458</v>
      </c>
      <c r="I6" s="123" t="s">
        <v>485</v>
      </c>
      <c r="J6" s="123" t="s">
        <v>492</v>
      </c>
      <c r="K6" s="123" t="s">
        <v>520</v>
      </c>
      <c r="L6" s="123" t="s">
        <v>524</v>
      </c>
      <c r="M6" s="123" t="s">
        <v>526</v>
      </c>
      <c r="N6" s="123" t="s">
        <v>537</v>
      </c>
      <c r="O6" s="123" t="s">
        <v>569</v>
      </c>
      <c r="P6" s="238" t="s">
        <v>570</v>
      </c>
      <c r="Q6" s="238" t="s">
        <v>574</v>
      </c>
      <c r="R6" s="238" t="s">
        <v>585</v>
      </c>
      <c r="S6" s="238" t="s">
        <v>591</v>
      </c>
      <c r="T6" s="238" t="s">
        <v>596</v>
      </c>
      <c r="U6" s="238" t="s">
        <v>600</v>
      </c>
      <c r="V6" s="254" t="s">
        <v>585</v>
      </c>
      <c r="W6" s="254" t="s">
        <v>591</v>
      </c>
      <c r="X6" s="254" t="s">
        <v>596</v>
      </c>
      <c r="Y6" s="254" t="s">
        <v>600</v>
      </c>
    </row>
    <row r="7" spans="1:28">
      <c r="A7" s="40" t="s">
        <v>43</v>
      </c>
      <c r="E7" s="40" t="s">
        <v>37</v>
      </c>
      <c r="V7" s="259"/>
      <c r="W7" s="259"/>
      <c r="X7" s="259"/>
      <c r="Y7" s="259"/>
    </row>
    <row r="8" spans="1:28">
      <c r="A8" s="40" t="s">
        <v>42</v>
      </c>
      <c r="E8" s="146" t="s">
        <v>541</v>
      </c>
      <c r="F8" s="1"/>
      <c r="G8" s="1"/>
      <c r="H8" s="1"/>
      <c r="V8" s="259"/>
      <c r="W8" s="259"/>
      <c r="X8" s="259"/>
      <c r="Y8" s="259"/>
    </row>
    <row r="9" spans="1:28">
      <c r="A9" s="40" t="s">
        <v>43</v>
      </c>
      <c r="E9" s="51" t="s">
        <v>273</v>
      </c>
      <c r="F9" s="9">
        <v>9680</v>
      </c>
      <c r="G9" s="9">
        <v>9634</v>
      </c>
      <c r="H9" s="9">
        <v>10507</v>
      </c>
      <c r="I9" s="9">
        <v>10679</v>
      </c>
      <c r="J9" s="9">
        <v>8921</v>
      </c>
      <c r="K9" s="9">
        <v>8603</v>
      </c>
      <c r="L9" s="9">
        <v>9395</v>
      </c>
      <c r="M9" s="9">
        <v>9677</v>
      </c>
      <c r="N9" s="9">
        <v>7656</v>
      </c>
      <c r="O9" s="9">
        <f>+'Major_Appliances_Europe-Q'!O8</f>
        <v>7660</v>
      </c>
      <c r="P9" s="9">
        <f>+'Major_Appliances_Europe-Q'!P8</f>
        <v>8964</v>
      </c>
      <c r="Q9" s="9">
        <f>+'Major_Appliances_Europe-Q'!Q8</f>
        <v>9749</v>
      </c>
      <c r="R9" s="9">
        <f>+'Major_Appliances_Europe-Q'!R8</f>
        <v>8265</v>
      </c>
      <c r="S9" s="9">
        <f>+'Major_Appliances_Europe-Q'!S8</f>
        <v>8216</v>
      </c>
      <c r="T9" s="9">
        <f>+'Major_Appliances_Europe-Q'!T8</f>
        <v>8581</v>
      </c>
      <c r="U9" s="9">
        <f>+'Major_Appliances_Europe-Q'!U8</f>
        <v>9216</v>
      </c>
      <c r="V9" s="260">
        <v>8265</v>
      </c>
      <c r="W9" s="260">
        <v>8216</v>
      </c>
      <c r="X9" s="260">
        <v>8581</v>
      </c>
      <c r="Y9" s="260">
        <v>9216</v>
      </c>
      <c r="AA9" s="249"/>
      <c r="AB9" s="53"/>
    </row>
    <row r="10" spans="1:28">
      <c r="A10" s="40" t="s">
        <v>43</v>
      </c>
      <c r="E10" s="51" t="s">
        <v>17</v>
      </c>
      <c r="F10" s="9">
        <v>112</v>
      </c>
      <c r="G10" s="9">
        <v>255</v>
      </c>
      <c r="H10" s="9">
        <v>903</v>
      </c>
      <c r="I10" s="9">
        <v>642</v>
      </c>
      <c r="J10" s="9">
        <v>499</v>
      </c>
      <c r="K10" s="9">
        <v>453</v>
      </c>
      <c r="L10" s="9">
        <v>898</v>
      </c>
      <c r="M10" s="9">
        <v>447</v>
      </c>
      <c r="N10" s="9">
        <v>311</v>
      </c>
      <c r="O10" s="9">
        <f>+'Major_Appliances_Europe-Q'!O9</f>
        <v>156</v>
      </c>
      <c r="P10" s="9">
        <f>+'Major_Appliances_Europe-Q'!P9</f>
        <v>444</v>
      </c>
      <c r="Q10" s="9">
        <f>+'Major_Appliances_Europe-Q'!Q9</f>
        <v>-202</v>
      </c>
      <c r="R10" s="9">
        <f>+'Major_Appliances_Europe-Q'!R9</f>
        <v>281</v>
      </c>
      <c r="S10" s="9">
        <f>+'Major_Appliances_Europe-Q'!S9</f>
        <v>215</v>
      </c>
      <c r="T10" s="9">
        <f>+'Major_Appliances_Europe-Q'!T9</f>
        <v>303</v>
      </c>
      <c r="U10" s="9">
        <f>+'Major_Appliances_Europe-Q'!U9</f>
        <v>343</v>
      </c>
      <c r="V10" s="260">
        <v>271</v>
      </c>
      <c r="W10" s="260">
        <v>205</v>
      </c>
      <c r="X10" s="260">
        <v>294</v>
      </c>
      <c r="Y10" s="260">
        <v>335</v>
      </c>
      <c r="AA10" s="249"/>
      <c r="AB10" s="53"/>
    </row>
    <row r="11" spans="1:28">
      <c r="A11" s="40" t="s">
        <v>43</v>
      </c>
      <c r="E11" s="51" t="s">
        <v>145</v>
      </c>
      <c r="F11" s="10">
        <v>1.2</v>
      </c>
      <c r="G11" s="10">
        <v>2.6</v>
      </c>
      <c r="H11" s="10">
        <v>8.6</v>
      </c>
      <c r="I11" s="10">
        <v>6</v>
      </c>
      <c r="J11" s="10">
        <v>5.6</v>
      </c>
      <c r="K11" s="10">
        <v>5.3</v>
      </c>
      <c r="L11" s="10">
        <v>9.6</v>
      </c>
      <c r="M11" s="10">
        <v>4.5999999999999996</v>
      </c>
      <c r="N11" s="10">
        <v>4.0621734587251828</v>
      </c>
      <c r="O11" s="10">
        <f>+'Major_Appliances_Europe-Q'!O10</f>
        <v>2.0365535248041775</v>
      </c>
      <c r="P11" s="10">
        <f>+'Major_Appliances_Europe-Q'!P10</f>
        <v>4.9531459170013381</v>
      </c>
      <c r="Q11" s="10">
        <f>+'Major_Appliances_Europe-Q'!Q10</f>
        <v>-2.0720073853728587</v>
      </c>
      <c r="R11" s="10">
        <f>+'Major_Appliances_Europe-Q'!R10</f>
        <v>3.3998790078644889</v>
      </c>
      <c r="S11" s="10">
        <f>+'Major_Appliances_Europe-Q'!S10</f>
        <v>2.6168451801363193</v>
      </c>
      <c r="T11" s="10">
        <f>+'Major_Appliances_Europe-Q'!T10</f>
        <v>3.5310569863652255</v>
      </c>
      <c r="U11" s="10">
        <f>+'Major_Appliances_Europe-Q'!U10</f>
        <v>3.7217881944444446</v>
      </c>
      <c r="V11" s="263">
        <v>3.2788868723532967</v>
      </c>
      <c r="W11" s="263">
        <v>2.4951314508276532</v>
      </c>
      <c r="X11" s="263">
        <v>3.4261741055821</v>
      </c>
      <c r="Y11" s="263">
        <v>3.6349826388888888</v>
      </c>
      <c r="AA11" s="249"/>
      <c r="AB11" s="53"/>
    </row>
    <row r="12" spans="1:28">
      <c r="A12" s="40" t="s">
        <v>43</v>
      </c>
      <c r="E12" s="51" t="s">
        <v>152</v>
      </c>
      <c r="F12" s="10"/>
      <c r="G12" s="10"/>
      <c r="H12" s="10"/>
      <c r="I12" s="10"/>
      <c r="J12" s="10"/>
      <c r="K12" s="10"/>
      <c r="L12" s="10"/>
      <c r="M12" s="10"/>
      <c r="N12" s="10">
        <v>-5.7</v>
      </c>
      <c r="O12" s="10">
        <f>+'Major_Appliances_Europe-Q'!O11</f>
        <v>-5.2</v>
      </c>
      <c r="P12" s="10">
        <f>+'Major_Appliances_Europe-Q'!P11</f>
        <v>-1.9</v>
      </c>
      <c r="Q12" s="10">
        <f>+'Major_Appliances_Europe-Q'!Q11</f>
        <v>3.2</v>
      </c>
      <c r="R12" s="10">
        <f>+'Major_Appliances_Europe-Q'!R11</f>
        <v>7.8</v>
      </c>
      <c r="S12" s="10">
        <f>+'Major_Appliances_Europe-Q'!S11</f>
        <v>7.6</v>
      </c>
      <c r="T12" s="10">
        <f>+'Major_Appliances_Europe-Q'!T11</f>
        <v>1.6</v>
      </c>
      <c r="U12" s="10">
        <f>+'Major_Appliances_Europe-Q'!U11</f>
        <v>-2.5</v>
      </c>
      <c r="V12" s="263">
        <v>7.8</v>
      </c>
      <c r="W12" s="263">
        <v>7.6</v>
      </c>
      <c r="X12" s="263">
        <v>1.6</v>
      </c>
      <c r="Y12" s="263">
        <v>-2.5</v>
      </c>
    </row>
    <row r="13" spans="1:28">
      <c r="A13" s="40" t="s">
        <v>43</v>
      </c>
      <c r="E13" s="51" t="s">
        <v>153</v>
      </c>
      <c r="F13" s="10"/>
      <c r="G13" s="10"/>
      <c r="H13" s="10"/>
      <c r="I13" s="10"/>
      <c r="J13" s="10"/>
      <c r="K13" s="10"/>
      <c r="L13" s="10"/>
      <c r="M13" s="10"/>
      <c r="N13" s="10">
        <v>-28.7</v>
      </c>
      <c r="O13" s="10">
        <f>+'Major_Appliances_Europe-Q'!O12</f>
        <v>-62.6</v>
      </c>
      <c r="P13" s="10">
        <f>+'Major_Appliances_Europe-Q'!P12</f>
        <v>-49.9</v>
      </c>
      <c r="Q13" s="10">
        <f>+'Major_Appliances_Europe-Q'!Q12</f>
        <v>-120</v>
      </c>
      <c r="R13" s="10">
        <f>+'Major_Appliances_Europe-Q'!R12</f>
        <v>-7.4</v>
      </c>
      <c r="S13" s="10">
        <f>+'Major_Appliances_Europe-Q'!S12</f>
        <v>40</v>
      </c>
      <c r="T13" s="10">
        <f>+'Major_Appliances_Europe-Q'!T12</f>
        <v>-28.4</v>
      </c>
      <c r="U13" s="10">
        <f>+'Major_Appliances_Europe-Q'!U12</f>
        <v>297.60000000000002</v>
      </c>
      <c r="V13" s="263"/>
      <c r="W13" s="263"/>
      <c r="X13" s="263"/>
      <c r="Y13" s="263"/>
    </row>
    <row r="14" spans="1:28">
      <c r="A14" s="40" t="s">
        <v>45</v>
      </c>
      <c r="E14" s="51"/>
      <c r="F14" s="9"/>
      <c r="G14" s="9"/>
      <c r="H14" s="9"/>
      <c r="I14" s="9"/>
      <c r="J14" s="9"/>
      <c r="K14" s="9"/>
      <c r="L14" s="9"/>
      <c r="M14" s="9"/>
      <c r="N14" s="10"/>
      <c r="O14" s="10"/>
      <c r="P14" s="10"/>
      <c r="Q14" s="10"/>
      <c r="R14" s="10"/>
      <c r="S14" s="10"/>
      <c r="T14" s="10"/>
      <c r="U14" s="10"/>
      <c r="V14" s="263"/>
      <c r="W14" s="263"/>
      <c r="X14" s="263"/>
      <c r="Y14" s="263"/>
    </row>
    <row r="15" spans="1:28">
      <c r="A15" s="40" t="s">
        <v>42</v>
      </c>
      <c r="E15" s="146" t="s">
        <v>543</v>
      </c>
      <c r="F15" s="1"/>
      <c r="G15" s="1"/>
      <c r="H15" s="1"/>
      <c r="I15" s="1"/>
      <c r="J15" s="1"/>
      <c r="K15" s="1"/>
      <c r="L15" s="1"/>
      <c r="M15" s="1"/>
      <c r="N15" s="237"/>
      <c r="O15" s="237"/>
      <c r="P15" s="237"/>
      <c r="Q15" s="237"/>
      <c r="R15" s="237"/>
      <c r="S15" s="237"/>
      <c r="T15" s="237"/>
      <c r="U15" s="237"/>
      <c r="V15" s="281"/>
      <c r="W15" s="281"/>
      <c r="X15" s="281"/>
      <c r="Y15" s="281"/>
    </row>
    <row r="16" spans="1:28">
      <c r="A16" s="40" t="s">
        <v>43</v>
      </c>
      <c r="E16" s="51" t="s">
        <v>10</v>
      </c>
      <c r="F16" s="9">
        <v>8398</v>
      </c>
      <c r="G16" s="9">
        <v>9058</v>
      </c>
      <c r="H16" s="9">
        <v>8136</v>
      </c>
      <c r="I16" s="9">
        <v>7102</v>
      </c>
      <c r="J16" s="9">
        <v>7305</v>
      </c>
      <c r="K16" s="9">
        <v>9308</v>
      </c>
      <c r="L16" s="9">
        <v>7604</v>
      </c>
      <c r="M16" s="9">
        <v>6752</v>
      </c>
      <c r="N16" s="9">
        <v>6728</v>
      </c>
      <c r="O16" s="9">
        <f>+'Major_Appliances_NA-Q'!O8</f>
        <v>7544</v>
      </c>
      <c r="P16" s="9">
        <f>+'Major_Appliances_NA-Q'!P8</f>
        <v>7122</v>
      </c>
      <c r="Q16" s="9">
        <f>+'Major_Appliances_NA-Q'!Q8</f>
        <v>6271</v>
      </c>
      <c r="R16" s="9">
        <f>+'Major_Appliances_NA-Q'!R8</f>
        <v>7107</v>
      </c>
      <c r="S16" s="9">
        <f>+'Major_Appliances_NA-Q'!S8</f>
        <v>8599</v>
      </c>
      <c r="T16" s="9">
        <f>+'Major_Appliances_NA-Q'!T8</f>
        <v>7771</v>
      </c>
      <c r="U16" s="9">
        <f>+'Major_Appliances_NA-Q'!U8</f>
        <v>7207</v>
      </c>
      <c r="V16" s="260">
        <v>7107</v>
      </c>
      <c r="W16" s="260">
        <v>8599</v>
      </c>
      <c r="X16" s="260">
        <v>7771</v>
      </c>
      <c r="Y16" s="260">
        <v>7207</v>
      </c>
      <c r="AA16" s="249"/>
      <c r="AB16" s="53"/>
    </row>
    <row r="17" spans="1:28">
      <c r="A17" s="40" t="s">
        <v>43</v>
      </c>
      <c r="E17" s="51" t="s">
        <v>17</v>
      </c>
      <c r="F17" s="9">
        <v>-178</v>
      </c>
      <c r="G17" s="9">
        <v>478</v>
      </c>
      <c r="H17" s="9">
        <v>617</v>
      </c>
      <c r="I17" s="9">
        <v>382</v>
      </c>
      <c r="J17" s="9">
        <v>299</v>
      </c>
      <c r="K17" s="9">
        <v>439</v>
      </c>
      <c r="L17" s="9">
        <v>413</v>
      </c>
      <c r="M17" s="9">
        <v>291</v>
      </c>
      <c r="N17" s="9">
        <v>-71</v>
      </c>
      <c r="O17" s="9">
        <f>+'Major_Appliances_NA-Q'!O9</f>
        <v>138</v>
      </c>
      <c r="P17" s="9">
        <f>+'Major_Appliances_NA-Q'!P9</f>
        <v>107</v>
      </c>
      <c r="Q17" s="9">
        <f>+'Major_Appliances_NA-Q'!Q9</f>
        <v>76</v>
      </c>
      <c r="R17" s="9">
        <f>+'Major_Appliances_NA-Q'!R9</f>
        <v>159</v>
      </c>
      <c r="S17" s="9">
        <f>+'Major_Appliances_NA-Q'!S9</f>
        <v>512</v>
      </c>
      <c r="T17" s="9">
        <f>+'Major_Appliances_NA-Q'!T9</f>
        <v>523</v>
      </c>
      <c r="U17" s="9">
        <f>+'Major_Appliances_NA-Q'!U9</f>
        <v>367</v>
      </c>
      <c r="V17" s="260">
        <v>131</v>
      </c>
      <c r="W17" s="260">
        <v>488</v>
      </c>
      <c r="X17" s="260">
        <v>496</v>
      </c>
      <c r="Y17" s="260">
        <v>337</v>
      </c>
      <c r="AA17" s="249"/>
      <c r="AB17" s="53"/>
    </row>
    <row r="18" spans="1:28">
      <c r="A18" s="40" t="s">
        <v>43</v>
      </c>
      <c r="E18" s="51" t="s">
        <v>145</v>
      </c>
      <c r="F18" s="10">
        <v>-2.1</v>
      </c>
      <c r="G18" s="10">
        <v>5.3</v>
      </c>
      <c r="H18" s="10">
        <v>7.6</v>
      </c>
      <c r="I18" s="10">
        <v>5.4</v>
      </c>
      <c r="J18" s="10">
        <v>4.0999999999999996</v>
      </c>
      <c r="K18" s="10">
        <v>4.7</v>
      </c>
      <c r="L18" s="10">
        <v>5.4</v>
      </c>
      <c r="M18" s="10">
        <v>4.3</v>
      </c>
      <c r="N18" s="10">
        <v>-1.0552913198573126</v>
      </c>
      <c r="O18" s="10">
        <f>+'Major_Appliances_NA-Q'!O10</f>
        <v>1.8292682926829267</v>
      </c>
      <c r="P18" s="10">
        <f>+'Major_Appliances_NA-Q'!P10</f>
        <v>1.5023869699522605</v>
      </c>
      <c r="Q18" s="10">
        <f>+'Major_Appliances_NA-Q'!Q10</f>
        <v>1.2119279221814703</v>
      </c>
      <c r="R18" s="10">
        <f>+'Major_Appliances_NA-Q'!R10</f>
        <v>2.2372308991135501</v>
      </c>
      <c r="S18" s="10">
        <f>+'Major_Appliances_NA-Q'!S10</f>
        <v>5.9541807186882192</v>
      </c>
      <c r="T18" s="10">
        <f>+'Major_Appliances_NA-Q'!T10</f>
        <v>6.7301505597735165</v>
      </c>
      <c r="U18" s="10">
        <f>+'Major_Appliances_NA-Q'!U10</f>
        <v>5.0922714028028304</v>
      </c>
      <c r="V18" s="263">
        <v>1.8432531307161955</v>
      </c>
      <c r="W18" s="263">
        <v>5.6750784974997099</v>
      </c>
      <c r="X18" s="263">
        <v>6.3827049285806208</v>
      </c>
      <c r="Y18" s="263">
        <v>4.676009435271264</v>
      </c>
    </row>
    <row r="19" spans="1:28">
      <c r="A19" s="40" t="s">
        <v>43</v>
      </c>
      <c r="E19" s="51" t="s">
        <v>152</v>
      </c>
      <c r="F19" s="10"/>
      <c r="G19" s="10"/>
      <c r="H19" s="10"/>
      <c r="I19" s="10"/>
      <c r="J19" s="10"/>
      <c r="K19" s="10"/>
      <c r="L19" s="10"/>
      <c r="M19" s="10"/>
      <c r="N19" s="10">
        <v>1.8</v>
      </c>
      <c r="O19" s="10">
        <f>+'Major_Appliances_NA-Q'!O11</f>
        <v>-3.2</v>
      </c>
      <c r="P19" s="10">
        <f>+'Major_Appliances_NA-Q'!P11</f>
        <v>2.1</v>
      </c>
      <c r="Q19" s="10">
        <f>+'Major_Appliances_NA-Q'!Q11</f>
        <v>-5.9</v>
      </c>
      <c r="R19" s="10">
        <f>+'Major_Appliances_NA-Q'!R11</f>
        <v>2.4</v>
      </c>
      <c r="S19" s="10">
        <f>+'Major_Appliances_NA-Q'!S11</f>
        <v>3.1</v>
      </c>
      <c r="T19" s="10">
        <f>+'Major_Appliances_NA-Q'!T11</f>
        <v>6.3</v>
      </c>
      <c r="U19" s="10">
        <f>+'Major_Appliances_NA-Q'!U11</f>
        <v>17.7</v>
      </c>
      <c r="V19" s="263">
        <v>2.4</v>
      </c>
      <c r="W19" s="263">
        <v>3.1</v>
      </c>
      <c r="X19" s="263">
        <v>6.3</v>
      </c>
      <c r="Y19" s="263">
        <v>17.7</v>
      </c>
    </row>
    <row r="20" spans="1:28">
      <c r="A20" s="40" t="s">
        <v>43</v>
      </c>
      <c r="E20" s="51" t="s">
        <v>153</v>
      </c>
      <c r="F20" s="10"/>
      <c r="G20" s="10"/>
      <c r="H20" s="10"/>
      <c r="I20" s="10"/>
      <c r="J20" s="10"/>
      <c r="K20" s="10"/>
      <c r="L20" s="10"/>
      <c r="M20" s="10"/>
      <c r="N20" s="10">
        <v>-126.1</v>
      </c>
      <c r="O20" s="10">
        <f>+'Major_Appliances_NA-Q'!O12</f>
        <v>-67.599999999999994</v>
      </c>
      <c r="P20" s="10">
        <f>+'Major_Appliances_NA-Q'!P12</f>
        <v>-73</v>
      </c>
      <c r="Q20" s="10">
        <f>+'Major_Appliances_NA-Q'!Q12</f>
        <v>-72.599999999999994</v>
      </c>
      <c r="R20" s="10">
        <f>+'Major_Appliances_NA-Q'!R12</f>
        <v>326.2</v>
      </c>
      <c r="S20" s="10">
        <f>+'Major_Appliances_NA-Q'!S12</f>
        <v>221.1</v>
      </c>
      <c r="T20" s="10">
        <f>+'Major_Appliances_NA-Q'!T12</f>
        <v>379</v>
      </c>
      <c r="U20" s="10">
        <f>+'Major_Appliances_NA-Q'!U12</f>
        <v>358.9</v>
      </c>
      <c r="V20" s="263"/>
      <c r="W20" s="263"/>
      <c r="X20" s="263"/>
      <c r="Y20" s="263"/>
    </row>
    <row r="21" spans="1:28">
      <c r="A21" s="40" t="s">
        <v>45</v>
      </c>
      <c r="E21" s="51"/>
      <c r="F21" s="9"/>
      <c r="G21" s="9"/>
      <c r="H21" s="9"/>
      <c r="I21" s="9"/>
      <c r="J21" s="9"/>
      <c r="K21" s="9"/>
      <c r="L21" s="9"/>
      <c r="M21" s="9"/>
      <c r="N21" s="10"/>
      <c r="O21" s="10"/>
      <c r="P21" s="10"/>
      <c r="Q21" s="10"/>
      <c r="R21" s="10"/>
      <c r="S21" s="10"/>
      <c r="T21" s="10"/>
      <c r="U21" s="10"/>
      <c r="V21" s="263"/>
      <c r="W21" s="263"/>
      <c r="X21" s="263"/>
      <c r="Y21" s="263"/>
    </row>
    <row r="22" spans="1:28">
      <c r="A22" s="40" t="s">
        <v>42</v>
      </c>
      <c r="E22" s="146" t="s">
        <v>545</v>
      </c>
      <c r="F22" s="9"/>
      <c r="G22" s="9"/>
      <c r="H22" s="9"/>
      <c r="I22" s="9"/>
      <c r="J22" s="9"/>
      <c r="K22" s="9"/>
      <c r="L22" s="9"/>
      <c r="M22" s="9"/>
      <c r="N22" s="10"/>
      <c r="O22" s="10"/>
      <c r="P22" s="10"/>
      <c r="Q22" s="10"/>
      <c r="R22" s="10"/>
      <c r="S22" s="10"/>
      <c r="T22" s="10"/>
      <c r="U22" s="10"/>
      <c r="V22" s="263"/>
      <c r="W22" s="263"/>
      <c r="X22" s="263"/>
      <c r="Y22" s="263"/>
    </row>
    <row r="23" spans="1:28">
      <c r="A23" s="40" t="s">
        <v>43</v>
      </c>
      <c r="E23" s="51" t="s">
        <v>10</v>
      </c>
      <c r="F23" s="9">
        <v>2437</v>
      </c>
      <c r="G23" s="9">
        <v>3122</v>
      </c>
      <c r="H23" s="9">
        <v>3571</v>
      </c>
      <c r="I23" s="9">
        <v>4172</v>
      </c>
      <c r="J23" s="9">
        <v>3796</v>
      </c>
      <c r="K23" s="9">
        <v>3667</v>
      </c>
      <c r="L23" s="9">
        <v>3810</v>
      </c>
      <c r="M23" s="9">
        <v>4987</v>
      </c>
      <c r="N23" s="9">
        <v>3998</v>
      </c>
      <c r="O23" s="9">
        <f>+'Major_Appliances_LA-Q'!O8</f>
        <v>3708</v>
      </c>
      <c r="P23" s="9">
        <f>+'Major_Appliances_LA-Q'!P8</f>
        <v>4101</v>
      </c>
      <c r="Q23" s="9">
        <f>+'Major_Appliances_LA-Q'!Q8</f>
        <v>6003</v>
      </c>
      <c r="R23" s="9">
        <f>+'Major_Appliances_LA-Q'!R8</f>
        <v>5149</v>
      </c>
      <c r="S23" s="9">
        <f>+'Major_Appliances_LA-Q'!S8</f>
        <v>5183</v>
      </c>
      <c r="T23" s="9">
        <f>+'Major_Appliances_LA-Q'!T8</f>
        <v>5301</v>
      </c>
      <c r="U23" s="9">
        <f>+'Major_Appliances_LA-Q'!U8</f>
        <v>6411</v>
      </c>
      <c r="V23" s="260">
        <v>5149</v>
      </c>
      <c r="W23" s="260">
        <v>5183</v>
      </c>
      <c r="X23" s="260">
        <v>5301</v>
      </c>
      <c r="Y23" s="260">
        <v>6411</v>
      </c>
      <c r="AA23" s="249"/>
      <c r="AB23" s="53"/>
    </row>
    <row r="24" spans="1:28">
      <c r="A24" s="40" t="s">
        <v>43</v>
      </c>
      <c r="E24" s="51" t="s">
        <v>17</v>
      </c>
      <c r="F24" s="9">
        <v>34</v>
      </c>
      <c r="G24" s="9">
        <v>133</v>
      </c>
      <c r="H24" s="9">
        <v>296</v>
      </c>
      <c r="I24" s="9">
        <v>346</v>
      </c>
      <c r="J24" s="9">
        <v>206</v>
      </c>
      <c r="K24" s="9">
        <v>209</v>
      </c>
      <c r="L24" s="9">
        <v>199</v>
      </c>
      <c r="M24" s="9">
        <v>337</v>
      </c>
      <c r="N24" s="9">
        <v>139</v>
      </c>
      <c r="O24" s="9">
        <f>+'Major_Appliances_LA-Q'!O9</f>
        <v>114</v>
      </c>
      <c r="P24" s="9">
        <f>+'Major_Appliances_LA-Q'!P9</f>
        <v>222</v>
      </c>
      <c r="Q24" s="9">
        <f>+'Major_Appliances_LA-Q'!Q9</f>
        <v>345</v>
      </c>
      <c r="R24" s="9">
        <f>+'Major_Appliances_LA-Q'!R9</f>
        <v>278</v>
      </c>
      <c r="S24" s="9">
        <f>+'Major_Appliances_LA-Q'!S9</f>
        <v>316</v>
      </c>
      <c r="T24" s="9">
        <f>+'Major_Appliances_LA-Q'!T9</f>
        <v>339</v>
      </c>
      <c r="U24" s="9">
        <f>+'Major_Appliances_LA-Q'!U9</f>
        <v>657</v>
      </c>
      <c r="V24" s="260">
        <v>278</v>
      </c>
      <c r="W24" s="260">
        <v>316</v>
      </c>
      <c r="X24" s="260">
        <v>339</v>
      </c>
      <c r="Y24" s="260">
        <v>657</v>
      </c>
      <c r="AA24" s="249"/>
      <c r="AB24" s="53"/>
    </row>
    <row r="25" spans="1:28">
      <c r="A25" s="40" t="s">
        <v>43</v>
      </c>
      <c r="E25" s="51" t="s">
        <v>145</v>
      </c>
      <c r="F25" s="10">
        <v>1.4</v>
      </c>
      <c r="G25" s="10">
        <v>4.3</v>
      </c>
      <c r="H25" s="10">
        <v>8.3000000000000007</v>
      </c>
      <c r="I25" s="10">
        <v>8.3000000000000007</v>
      </c>
      <c r="J25" s="10">
        <v>5.4</v>
      </c>
      <c r="K25" s="10">
        <v>5.7</v>
      </c>
      <c r="L25" s="10">
        <v>5.2</v>
      </c>
      <c r="M25" s="10">
        <v>6.8</v>
      </c>
      <c r="N25" s="10">
        <v>3.4767383691845919</v>
      </c>
      <c r="O25" s="10">
        <f>+'Major_Appliances_LA-Q'!O10</f>
        <v>3.0744336569579289</v>
      </c>
      <c r="P25" s="10">
        <f>+'Major_Appliances_LA-Q'!P10</f>
        <v>5.4133138258961235</v>
      </c>
      <c r="Q25" s="10">
        <f>+'Major_Appliances_LA-Q'!Q10</f>
        <v>5.7471264367816088</v>
      </c>
      <c r="R25" s="10">
        <f>+'Major_Appliances_LA-Q'!R10</f>
        <v>5.3991066226451734</v>
      </c>
      <c r="S25" s="10">
        <f>+'Major_Appliances_LA-Q'!S10</f>
        <v>6.0968551032220724</v>
      </c>
      <c r="T25" s="10">
        <f>+'Major_Appliances_LA-Q'!T10</f>
        <v>6.3950198075834752</v>
      </c>
      <c r="U25" s="10">
        <f>+'Major_Appliances_LA-Q'!U10</f>
        <v>10.248011230697239</v>
      </c>
      <c r="V25" s="263">
        <v>5.3991066226451734</v>
      </c>
      <c r="W25" s="263">
        <v>6.0968551032220724</v>
      </c>
      <c r="X25" s="263">
        <v>6.3950198075834752</v>
      </c>
      <c r="Y25" s="263">
        <v>10.248011230697239</v>
      </c>
    </row>
    <row r="26" spans="1:28">
      <c r="A26" s="40" t="s">
        <v>43</v>
      </c>
      <c r="E26" s="51" t="s">
        <v>152</v>
      </c>
      <c r="F26" s="10"/>
      <c r="G26" s="10"/>
      <c r="H26" s="10"/>
      <c r="I26" s="10"/>
      <c r="J26" s="10"/>
      <c r="K26" s="10"/>
      <c r="L26" s="10"/>
      <c r="M26" s="10"/>
      <c r="N26" s="10">
        <v>9.3000000000000007</v>
      </c>
      <c r="O26" s="10">
        <f>+'Major_Appliances_LA-Q'!O11</f>
        <v>11.2</v>
      </c>
      <c r="P26" s="10">
        <f>+'Major_Appliances_LA-Q'!P11</f>
        <v>13.9</v>
      </c>
      <c r="Q26" s="10">
        <f>+'Major_Appliances_LA-Q'!Q11</f>
        <v>27.8</v>
      </c>
      <c r="R26" s="10">
        <f>+'Major_Appliances_LA-Q'!R11</f>
        <v>32.799999999999997</v>
      </c>
      <c r="S26" s="10">
        <f>+'Major_Appliances_LA-Q'!S11</f>
        <v>48</v>
      </c>
      <c r="T26" s="10">
        <f>+'Major_Appliances_LA-Q'!T11</f>
        <v>45.2</v>
      </c>
      <c r="U26" s="10">
        <f>+'Major_Appliances_LA-Q'!U11</f>
        <v>19.2</v>
      </c>
      <c r="V26" s="263">
        <v>32.799999999999997</v>
      </c>
      <c r="W26" s="263">
        <v>48</v>
      </c>
      <c r="X26" s="263">
        <v>45.2</v>
      </c>
      <c r="Y26" s="263">
        <v>19.2</v>
      </c>
    </row>
    <row r="27" spans="1:28" ht="13.5" customHeight="1">
      <c r="A27" s="40" t="s">
        <v>43</v>
      </c>
      <c r="E27" s="149" t="s">
        <v>153</v>
      </c>
      <c r="F27" s="10"/>
      <c r="G27" s="10"/>
      <c r="H27" s="10"/>
      <c r="I27" s="10"/>
      <c r="J27" s="10"/>
      <c r="K27" s="10"/>
      <c r="L27" s="10"/>
      <c r="M27" s="10"/>
      <c r="N27" s="10">
        <v>-29.1</v>
      </c>
      <c r="O27" s="10">
        <f>+'Major_Appliances_LA-Q'!O12</f>
        <v>-38.4</v>
      </c>
      <c r="P27" s="10">
        <f>+'Major_Appliances_LA-Q'!P12</f>
        <v>18.399999999999999</v>
      </c>
      <c r="Q27" s="10">
        <f>+'Major_Appliances_LA-Q'!Q12</f>
        <v>6.3</v>
      </c>
      <c r="R27" s="10">
        <f>+'Major_Appliances_LA-Q'!R12</f>
        <v>98.1</v>
      </c>
      <c r="S27" s="10">
        <f>+'Major_Appliances_LA-Q'!S12</f>
        <v>169.3</v>
      </c>
      <c r="T27" s="10">
        <f>+'Major_Appliances_LA-Q'!T12</f>
        <v>66.2</v>
      </c>
      <c r="U27" s="10">
        <f>+'Major_Appliances_LA-Q'!U12</f>
        <v>108.1</v>
      </c>
      <c r="V27" s="263"/>
      <c r="W27" s="263"/>
      <c r="X27" s="263"/>
      <c r="Y27" s="263"/>
    </row>
    <row r="28" spans="1:28">
      <c r="A28" s="40" t="s">
        <v>45</v>
      </c>
      <c r="E28" s="149"/>
      <c r="F28" s="9"/>
      <c r="G28" s="9"/>
      <c r="H28" s="9"/>
      <c r="I28" s="9"/>
      <c r="J28" s="9"/>
      <c r="K28" s="9"/>
      <c r="L28" s="9"/>
      <c r="M28" s="9"/>
      <c r="N28" s="10"/>
      <c r="O28" s="10"/>
      <c r="P28" s="10"/>
      <c r="Q28" s="10"/>
      <c r="R28" s="10"/>
      <c r="S28" s="10"/>
      <c r="T28" s="10"/>
      <c r="U28" s="10"/>
      <c r="V28" s="263"/>
      <c r="W28" s="263"/>
      <c r="X28" s="263"/>
      <c r="Y28" s="263"/>
    </row>
    <row r="29" spans="1:28">
      <c r="A29" s="40" t="s">
        <v>42</v>
      </c>
      <c r="E29" s="150" t="s">
        <v>547</v>
      </c>
      <c r="F29" s="9"/>
      <c r="G29" s="9"/>
      <c r="H29" s="9"/>
      <c r="I29" s="9"/>
      <c r="J29" s="9"/>
      <c r="K29" s="9"/>
      <c r="L29" s="9"/>
      <c r="M29" s="9"/>
      <c r="N29" s="10"/>
      <c r="O29" s="10"/>
      <c r="P29" s="10"/>
      <c r="Q29" s="10"/>
      <c r="R29" s="10"/>
      <c r="S29" s="10"/>
      <c r="T29" s="10"/>
      <c r="U29" s="10"/>
      <c r="V29" s="263"/>
      <c r="W29" s="263"/>
      <c r="X29" s="263"/>
      <c r="Y29" s="263"/>
    </row>
    <row r="30" spans="1:28">
      <c r="A30" s="40" t="s">
        <v>43</v>
      </c>
      <c r="E30" s="149" t="s">
        <v>10</v>
      </c>
      <c r="F30" s="9">
        <v>1533</v>
      </c>
      <c r="G30" s="9">
        <v>1787</v>
      </c>
      <c r="H30" s="9">
        <v>1746</v>
      </c>
      <c r="I30" s="9">
        <v>1971</v>
      </c>
      <c r="J30" s="9">
        <v>1666</v>
      </c>
      <c r="K30" s="9">
        <v>2035</v>
      </c>
      <c r="L30" s="9">
        <v>1909</v>
      </c>
      <c r="M30" s="9">
        <v>2069</v>
      </c>
      <c r="N30" s="9">
        <v>1746</v>
      </c>
      <c r="O30" s="9">
        <f>+'Major_Appliances_AP-Q'!O8</f>
        <v>1945</v>
      </c>
      <c r="P30" s="9">
        <f>+'Major_Appliances_AP-Q'!P8</f>
        <v>1981</v>
      </c>
      <c r="Q30" s="9">
        <f>+'Major_Appliances_AP-Q'!Q8</f>
        <v>2180</v>
      </c>
      <c r="R30" s="9">
        <f>+'Major_Appliances_AP-Q'!R8</f>
        <v>1841</v>
      </c>
      <c r="S30" s="9">
        <f>+'Major_Appliances_AP-Q'!S8</f>
        <v>2198</v>
      </c>
      <c r="T30" s="9">
        <f>+'Major_Appliances_AP-Q'!T8</f>
        <v>2107</v>
      </c>
      <c r="U30" s="9">
        <f>+'Major_Appliances_AP-Q'!U8</f>
        <v>2259</v>
      </c>
      <c r="V30" s="260">
        <v>1841</v>
      </c>
      <c r="W30" s="260">
        <v>2198</v>
      </c>
      <c r="X30" s="260">
        <v>2107</v>
      </c>
      <c r="Y30" s="260">
        <v>2259</v>
      </c>
      <c r="AA30" s="249"/>
      <c r="AB30" s="53"/>
    </row>
    <row r="31" spans="1:28">
      <c r="A31" s="40" t="s">
        <v>43</v>
      </c>
      <c r="E31" s="149" t="s">
        <v>17</v>
      </c>
      <c r="F31" s="9">
        <v>15</v>
      </c>
      <c r="G31" s="9">
        <v>51</v>
      </c>
      <c r="H31" s="9">
        <v>147</v>
      </c>
      <c r="I31" s="9">
        <v>165</v>
      </c>
      <c r="J31" s="9">
        <v>145</v>
      </c>
      <c r="K31" s="9">
        <v>207</v>
      </c>
      <c r="L31" s="9">
        <v>241</v>
      </c>
      <c r="M31" s="9">
        <v>200</v>
      </c>
      <c r="N31" s="9">
        <v>174</v>
      </c>
      <c r="O31" s="9">
        <f>+'Major_Appliances_AP-Q'!O9</f>
        <v>177</v>
      </c>
      <c r="P31" s="9">
        <f>+'Major_Appliances_AP-Q'!P9</f>
        <v>172</v>
      </c>
      <c r="Q31" s="9">
        <f>+'Major_Appliances_AP-Q'!Q9</f>
        <v>213</v>
      </c>
      <c r="R31" s="9">
        <f>+'Major_Appliances_AP-Q'!R9</f>
        <v>155</v>
      </c>
      <c r="S31" s="9">
        <f>+'Major_Appliances_AP-Q'!S9</f>
        <v>172</v>
      </c>
      <c r="T31" s="9">
        <f>+'Major_Appliances_AP-Q'!T9</f>
        <v>208</v>
      </c>
      <c r="U31" s="9">
        <f>+'Major_Appliances_AP-Q'!U9</f>
        <v>211</v>
      </c>
      <c r="V31" s="260">
        <v>155</v>
      </c>
      <c r="W31" s="260">
        <v>172</v>
      </c>
      <c r="X31" s="260">
        <v>208</v>
      </c>
      <c r="Y31" s="260">
        <v>211</v>
      </c>
      <c r="AA31" s="249"/>
      <c r="AB31" s="53"/>
    </row>
    <row r="32" spans="1:28">
      <c r="A32" s="40" t="s">
        <v>43</v>
      </c>
      <c r="E32" s="149" t="s">
        <v>145</v>
      </c>
      <c r="F32" s="10">
        <v>1</v>
      </c>
      <c r="G32" s="10">
        <v>2.9</v>
      </c>
      <c r="H32" s="10">
        <v>8.4</v>
      </c>
      <c r="I32" s="10">
        <v>8.4</v>
      </c>
      <c r="J32" s="10">
        <v>8.6999999999999993</v>
      </c>
      <c r="K32" s="10">
        <v>10.199999999999999</v>
      </c>
      <c r="L32" s="10">
        <v>12.6</v>
      </c>
      <c r="M32" s="10">
        <v>9.6999999999999993</v>
      </c>
      <c r="N32" s="10">
        <v>9.9656357388316152</v>
      </c>
      <c r="O32" s="10">
        <f>+'Major_Appliances_AP-Q'!O10</f>
        <v>9.100257069408741</v>
      </c>
      <c r="P32" s="10">
        <f>+'Major_Appliances_AP-Q'!P10</f>
        <v>8.6824835941443723</v>
      </c>
      <c r="Q32" s="10">
        <f>+'Major_Appliances_AP-Q'!Q10</f>
        <v>9.7706422018348622</v>
      </c>
      <c r="R32" s="10">
        <f>+'Major_Appliances_AP-Q'!R10</f>
        <v>8.4193373166757191</v>
      </c>
      <c r="S32" s="10">
        <f>+'Major_Appliances_AP-Q'!S10</f>
        <v>7.8252957233848957</v>
      </c>
      <c r="T32" s="10">
        <f>+'Major_Appliances_AP-Q'!T10</f>
        <v>9.8718557190317977</v>
      </c>
      <c r="U32" s="10">
        <f>+'Major_Appliances_AP-Q'!U10</f>
        <v>9.3404161133244799</v>
      </c>
      <c r="V32" s="263">
        <v>8.4193373166757191</v>
      </c>
      <c r="W32" s="263">
        <v>7.8252957233848957</v>
      </c>
      <c r="X32" s="263">
        <v>9.8718557190317977</v>
      </c>
      <c r="Y32" s="263">
        <v>9.3404161133244799</v>
      </c>
    </row>
    <row r="33" spans="1:28">
      <c r="A33" s="40" t="s">
        <v>43</v>
      </c>
      <c r="E33" s="51" t="s">
        <v>152</v>
      </c>
      <c r="F33" s="10"/>
      <c r="G33" s="10"/>
      <c r="H33" s="10"/>
      <c r="I33" s="10"/>
      <c r="J33" s="10"/>
      <c r="K33" s="10"/>
      <c r="L33" s="10"/>
      <c r="M33" s="10"/>
      <c r="N33" s="10">
        <v>5.7</v>
      </c>
      <c r="O33" s="10">
        <f>+'Major_Appliances_AP-Q'!O11</f>
        <v>0.3</v>
      </c>
      <c r="P33" s="10">
        <f>+'Major_Appliances_AP-Q'!P11</f>
        <v>3.4</v>
      </c>
      <c r="Q33" s="10">
        <f>+'Major_Appliances_AP-Q'!Q11</f>
        <v>4.0999999999999996</v>
      </c>
      <c r="R33" s="10">
        <f>+'Major_Appliances_AP-Q'!R11</f>
        <v>-0.8</v>
      </c>
      <c r="S33" s="10">
        <f>+'Major_Appliances_AP-Q'!S11</f>
        <v>4.7</v>
      </c>
      <c r="T33" s="10">
        <f>+'Major_Appliances_AP-Q'!T11</f>
        <v>3.6</v>
      </c>
      <c r="U33" s="10">
        <f>+'Major_Appliances_AP-Q'!U11</f>
        <v>3.4</v>
      </c>
      <c r="V33" s="263">
        <v>-0.8</v>
      </c>
      <c r="W33" s="263">
        <v>4.7</v>
      </c>
      <c r="X33" s="263">
        <v>3.6</v>
      </c>
      <c r="Y33" s="263">
        <v>3.4</v>
      </c>
    </row>
    <row r="34" spans="1:28">
      <c r="A34" s="40" t="s">
        <v>43</v>
      </c>
      <c r="E34" s="51" t="s">
        <v>153</v>
      </c>
      <c r="F34" s="10"/>
      <c r="G34" s="10"/>
      <c r="H34" s="10"/>
      <c r="I34" s="10"/>
      <c r="J34" s="10"/>
      <c r="K34" s="10"/>
      <c r="L34" s="10"/>
      <c r="M34" s="10"/>
      <c r="N34" s="10">
        <v>16.8</v>
      </c>
      <c r="O34" s="10">
        <f>+'Major_Appliances_AP-Q'!O12</f>
        <v>-13.5</v>
      </c>
      <c r="P34" s="10">
        <f>+'Major_Appliances_AP-Q'!P12</f>
        <v>-30</v>
      </c>
      <c r="Q34" s="10">
        <f>+'Major_Appliances_AP-Q'!Q12</f>
        <v>8.5</v>
      </c>
      <c r="R34" s="10">
        <f>+'Major_Appliances_AP-Q'!R12</f>
        <v>-19.8</v>
      </c>
      <c r="S34" s="10">
        <f>+'Major_Appliances_AP-Q'!S12</f>
        <v>-9.6999999999999993</v>
      </c>
      <c r="T34" s="10">
        <f>+'Major_Appliances_AP-Q'!T12</f>
        <v>18.100000000000001</v>
      </c>
      <c r="U34" s="10">
        <f>+'Major_Appliances_AP-Q'!U12</f>
        <v>-7.5</v>
      </c>
      <c r="V34" s="263"/>
      <c r="W34" s="263"/>
      <c r="X34" s="263"/>
      <c r="Y34" s="263"/>
    </row>
    <row r="35" spans="1:28">
      <c r="A35" s="40" t="s">
        <v>45</v>
      </c>
      <c r="E35" s="149"/>
      <c r="F35" s="9"/>
      <c r="G35" s="9"/>
      <c r="H35" s="9"/>
      <c r="I35" s="9"/>
      <c r="J35" s="9"/>
      <c r="K35" s="9"/>
      <c r="L35" s="9"/>
      <c r="M35" s="9"/>
      <c r="N35" s="10"/>
      <c r="O35" s="10"/>
      <c r="P35" s="10"/>
      <c r="Q35" s="10"/>
      <c r="R35" s="10"/>
      <c r="S35" s="10"/>
      <c r="T35" s="10"/>
      <c r="U35" s="10"/>
      <c r="V35" s="263"/>
      <c r="W35" s="263"/>
      <c r="X35" s="263"/>
      <c r="Y35" s="263"/>
    </row>
    <row r="36" spans="1:28">
      <c r="A36" s="40" t="s">
        <v>42</v>
      </c>
      <c r="E36" s="150" t="s">
        <v>538</v>
      </c>
      <c r="F36" s="9"/>
      <c r="G36" s="9"/>
      <c r="H36" s="9"/>
      <c r="I36" s="9"/>
      <c r="J36" s="9"/>
      <c r="K36" s="9"/>
      <c r="L36" s="9"/>
      <c r="M36" s="9"/>
      <c r="N36" s="10"/>
      <c r="O36" s="10"/>
      <c r="P36" s="10"/>
      <c r="Q36" s="10"/>
      <c r="R36" s="10"/>
      <c r="S36" s="10"/>
      <c r="T36" s="10"/>
      <c r="U36" s="10"/>
      <c r="V36" s="263"/>
      <c r="W36" s="263"/>
      <c r="X36" s="263"/>
      <c r="Y36" s="263"/>
    </row>
    <row r="37" spans="1:28">
      <c r="A37" s="40" t="s">
        <v>43</v>
      </c>
      <c r="E37" s="149" t="s">
        <v>10</v>
      </c>
      <c r="F37" s="9">
        <v>2041</v>
      </c>
      <c r="G37" s="9">
        <v>2029</v>
      </c>
      <c r="H37" s="9">
        <v>2026</v>
      </c>
      <c r="I37" s="9">
        <v>2368</v>
      </c>
      <c r="J37" s="9">
        <v>1936</v>
      </c>
      <c r="K37" s="9">
        <v>1966</v>
      </c>
      <c r="L37" s="9">
        <v>2106</v>
      </c>
      <c r="M37" s="9">
        <v>2414</v>
      </c>
      <c r="N37" s="9">
        <v>1930</v>
      </c>
      <c r="O37" s="9">
        <f>+'Small_Appliances-Q'!O8</f>
        <v>1794</v>
      </c>
      <c r="P37" s="9">
        <f>+'Small_Appliances-Q'!P8</f>
        <v>2056</v>
      </c>
      <c r="Q37" s="9">
        <f>+'Small_Appliances-Q'!Q8</f>
        <v>2579</v>
      </c>
      <c r="R37" s="9">
        <f>+'Small_Appliances-Q'!R8</f>
        <v>2105</v>
      </c>
      <c r="S37" s="9">
        <f>+'Small_Appliances-Q'!S8</f>
        <v>2105</v>
      </c>
      <c r="T37" s="9">
        <f>+'Small_Appliances-Q'!T8</f>
        <v>2112</v>
      </c>
      <c r="U37" s="9">
        <f>+'Small_Appliances-Q'!U8</f>
        <v>2689</v>
      </c>
      <c r="V37" s="260">
        <v>2105</v>
      </c>
      <c r="W37" s="260">
        <v>2105</v>
      </c>
      <c r="X37" s="260">
        <v>2112</v>
      </c>
      <c r="Y37" s="260">
        <v>2689</v>
      </c>
      <c r="AA37" s="249"/>
      <c r="AB37" s="53"/>
    </row>
    <row r="38" spans="1:28">
      <c r="A38" s="40" t="s">
        <v>43</v>
      </c>
      <c r="E38" s="149" t="s">
        <v>17</v>
      </c>
      <c r="F38" s="9">
        <v>75</v>
      </c>
      <c r="G38" s="9">
        <v>84</v>
      </c>
      <c r="H38" s="9">
        <v>238</v>
      </c>
      <c r="I38" s="9">
        <v>366</v>
      </c>
      <c r="J38" s="9">
        <v>211</v>
      </c>
      <c r="K38" s="9">
        <v>122</v>
      </c>
      <c r="L38" s="9">
        <v>198</v>
      </c>
      <c r="M38" s="9">
        <v>271</v>
      </c>
      <c r="N38" s="9">
        <v>114</v>
      </c>
      <c r="O38" s="9">
        <f>+'Small_Appliances-Q'!O9</f>
        <v>23</v>
      </c>
      <c r="P38" s="9">
        <f>+'Small_Appliances-Q'!P9</f>
        <v>169</v>
      </c>
      <c r="Q38" s="9">
        <f>+'Small_Appliances-Q'!Q9</f>
        <v>237</v>
      </c>
      <c r="R38" s="9">
        <f>+'Small_Appliances-Q'!R9</f>
        <v>93</v>
      </c>
      <c r="S38" s="9">
        <f>+'Small_Appliances-Q'!S9</f>
        <v>31</v>
      </c>
      <c r="T38" s="9">
        <f>+'Small_Appliances-Q'!T9</f>
        <v>126</v>
      </c>
      <c r="U38" s="9">
        <f>+'Small_Appliances-Q'!U9</f>
        <v>223</v>
      </c>
      <c r="V38" s="260">
        <v>93</v>
      </c>
      <c r="W38" s="260">
        <v>25</v>
      </c>
      <c r="X38" s="260">
        <v>124</v>
      </c>
      <c r="Y38" s="260">
        <v>219</v>
      </c>
      <c r="AA38" s="249"/>
      <c r="AB38" s="53"/>
    </row>
    <row r="39" spans="1:28">
      <c r="A39" s="40" t="s">
        <v>43</v>
      </c>
      <c r="E39" s="149" t="s">
        <v>145</v>
      </c>
      <c r="F39" s="10">
        <v>3.7</v>
      </c>
      <c r="G39" s="10">
        <v>4.0999999999999996</v>
      </c>
      <c r="H39" s="10">
        <v>11.7</v>
      </c>
      <c r="I39" s="10">
        <v>15.5</v>
      </c>
      <c r="J39" s="10">
        <v>10.9</v>
      </c>
      <c r="K39" s="10">
        <v>6.2</v>
      </c>
      <c r="L39" s="10">
        <v>9.4</v>
      </c>
      <c r="M39" s="10">
        <v>11.2</v>
      </c>
      <c r="N39" s="10">
        <v>5.9067357512953365</v>
      </c>
      <c r="O39" s="10">
        <f>+'Small_Appliances-Q'!O10</f>
        <v>1.2820512820512819</v>
      </c>
      <c r="P39" s="10">
        <f>+'Small_Appliances-Q'!P10</f>
        <v>8.2198443579766529</v>
      </c>
      <c r="Q39" s="10">
        <f>+'Small_Appliances-Q'!Q10</f>
        <v>9.1896083753392777</v>
      </c>
      <c r="R39" s="10">
        <f>+'Small_Appliances-Q'!R10</f>
        <v>4.4180522565320661</v>
      </c>
      <c r="S39" s="10">
        <f>+'Small_Appliances-Q'!S10</f>
        <v>1.4726840855106889</v>
      </c>
      <c r="T39" s="10">
        <f>+'Small_Appliances-Q'!T10</f>
        <v>5.9659090909090908</v>
      </c>
      <c r="U39" s="10">
        <f>+'Small_Appliances-Q'!U10</f>
        <v>8.2930457419114916</v>
      </c>
      <c r="V39" s="263">
        <v>4.4180522565320661</v>
      </c>
      <c r="W39" s="263">
        <v>1.1876484560570071</v>
      </c>
      <c r="X39" s="263">
        <v>5.8712121212121211</v>
      </c>
      <c r="Y39" s="263">
        <v>8.1442915582000737</v>
      </c>
    </row>
    <row r="40" spans="1:28">
      <c r="A40" s="40" t="s">
        <v>43</v>
      </c>
      <c r="E40" s="51" t="s">
        <v>152</v>
      </c>
      <c r="F40" s="10"/>
      <c r="G40" s="10"/>
      <c r="H40" s="10"/>
      <c r="I40" s="10"/>
      <c r="J40" s="10"/>
      <c r="K40" s="10"/>
      <c r="L40" s="10"/>
      <c r="M40" s="10"/>
      <c r="N40" s="10">
        <v>8.5</v>
      </c>
      <c r="O40" s="10">
        <f>+'Small_Appliances-Q'!O11</f>
        <v>2</v>
      </c>
      <c r="P40" s="10">
        <f>+'Small_Appliances-Q'!P11</f>
        <v>2.8</v>
      </c>
      <c r="Q40" s="10">
        <f>+'Small_Appliances-Q'!Q11</f>
        <v>10.1</v>
      </c>
      <c r="R40" s="10">
        <f>+'Small_Appliances-Q'!R11</f>
        <v>7.7</v>
      </c>
      <c r="S40" s="10">
        <f>+'Small_Appliances-Q'!S11</f>
        <v>13.2</v>
      </c>
      <c r="T40" s="10">
        <f>+'Small_Appliances-Q'!T11</f>
        <v>5.9</v>
      </c>
      <c r="U40" s="10">
        <f>+'Small_Appliances-Q'!U11</f>
        <v>7.5</v>
      </c>
      <c r="V40" s="263">
        <v>7.7</v>
      </c>
      <c r="W40" s="263">
        <v>13.2</v>
      </c>
      <c r="X40" s="263">
        <v>5.9</v>
      </c>
      <c r="Y40" s="263">
        <v>7.5</v>
      </c>
    </row>
    <row r="41" spans="1:28">
      <c r="A41" s="40" t="s">
        <v>43</v>
      </c>
      <c r="E41" s="51" t="s">
        <v>153</v>
      </c>
      <c r="F41" s="10"/>
      <c r="G41" s="10"/>
      <c r="H41" s="10"/>
      <c r="I41" s="10"/>
      <c r="J41" s="10"/>
      <c r="K41" s="10"/>
      <c r="L41" s="10"/>
      <c r="M41" s="10"/>
      <c r="N41" s="10">
        <v>-39.700000000000003</v>
      </c>
      <c r="O41" s="10">
        <f>+'Small_Appliances-Q'!O12</f>
        <v>-76.599999999999994</v>
      </c>
      <c r="P41" s="10">
        <f>+'Small_Appliances-Q'!P12</f>
        <v>-20.6</v>
      </c>
      <c r="Q41" s="10">
        <f>+'Small_Appliances-Q'!Q12</f>
        <v>-8.5</v>
      </c>
      <c r="R41" s="10">
        <f>+'Small_Appliances-Q'!R12</f>
        <v>-17.3</v>
      </c>
      <c r="S41" s="10">
        <f>+'Small_Appliances-Q'!S12</f>
        <v>68.599999999999994</v>
      </c>
      <c r="T41" s="10">
        <f>+'Small_Appliances-Q'!T12</f>
        <v>-22.2</v>
      </c>
      <c r="U41" s="10">
        <f>+'Small_Appliances-Q'!U12</f>
        <v>-6.1</v>
      </c>
      <c r="V41" s="263"/>
      <c r="W41" s="263"/>
      <c r="X41" s="263"/>
      <c r="Y41" s="263"/>
    </row>
    <row r="42" spans="1:28">
      <c r="A42" s="40" t="s">
        <v>45</v>
      </c>
      <c r="E42" s="51"/>
      <c r="F42" s="9"/>
      <c r="G42" s="9"/>
      <c r="H42" s="9"/>
      <c r="I42" s="9"/>
      <c r="J42" s="9"/>
      <c r="K42" s="9"/>
      <c r="L42" s="9"/>
      <c r="M42" s="9"/>
      <c r="N42" s="9"/>
      <c r="O42" s="9"/>
      <c r="P42" s="9"/>
      <c r="Q42" s="9"/>
      <c r="R42" s="9"/>
      <c r="S42" s="9"/>
      <c r="T42" s="9"/>
      <c r="U42" s="9"/>
      <c r="V42" s="260"/>
      <c r="W42" s="260"/>
      <c r="X42" s="260"/>
      <c r="Y42" s="260"/>
    </row>
    <row r="43" spans="1:28">
      <c r="A43" s="40" t="s">
        <v>42</v>
      </c>
      <c r="E43" s="146" t="s">
        <v>154</v>
      </c>
      <c r="F43" s="9"/>
      <c r="G43" s="9"/>
      <c r="H43" s="9"/>
      <c r="I43" s="9"/>
      <c r="J43" s="9"/>
      <c r="K43" s="9"/>
      <c r="L43" s="9"/>
      <c r="M43" s="9"/>
      <c r="N43" s="9"/>
      <c r="O43" s="9"/>
      <c r="P43" s="9"/>
      <c r="Q43" s="9"/>
      <c r="R43" s="9"/>
      <c r="S43" s="9"/>
      <c r="T43" s="9"/>
      <c r="U43" s="9"/>
      <c r="V43" s="260"/>
      <c r="W43" s="260"/>
      <c r="X43" s="260"/>
      <c r="Y43" s="260"/>
    </row>
    <row r="44" spans="1:28">
      <c r="A44" s="40" t="s">
        <v>43</v>
      </c>
      <c r="E44" s="149" t="s">
        <v>10</v>
      </c>
      <c r="F44" s="9">
        <v>1727</v>
      </c>
      <c r="G44" s="9">
        <v>1850</v>
      </c>
      <c r="H44" s="9">
        <v>1629</v>
      </c>
      <c r="I44" s="9">
        <f>+'Professional Products-Q'!I8</f>
        <v>1923</v>
      </c>
      <c r="J44" s="9">
        <v>1501</v>
      </c>
      <c r="K44" s="9">
        <v>1730</v>
      </c>
      <c r="L44" s="9">
        <v>1501</v>
      </c>
      <c r="M44" s="9">
        <f>+'Professional Products-Q'!M8</f>
        <v>1657</v>
      </c>
      <c r="N44" s="9">
        <v>1378</v>
      </c>
      <c r="O44" s="9">
        <f>+'Professional Products-Q'!O8</f>
        <v>1491</v>
      </c>
      <c r="P44" s="9">
        <f>+'Professional Products-Q'!P8</f>
        <v>1426</v>
      </c>
      <c r="Q44" s="9">
        <f>+'Professional Products-Q'!Q8</f>
        <v>1587</v>
      </c>
      <c r="R44" s="9">
        <f>+'Professional Products-Q'!R8</f>
        <v>1408</v>
      </c>
      <c r="S44" s="9">
        <f>+'Professional Products-Q'!S8</f>
        <v>1462</v>
      </c>
      <c r="T44" s="9">
        <f>+'Professional Products-Q'!T8</f>
        <v>1299</v>
      </c>
      <c r="U44" s="9">
        <f>+'Professional Products-Q'!U8</f>
        <v>1402</v>
      </c>
      <c r="V44" s="260">
        <v>1408</v>
      </c>
      <c r="W44" s="260">
        <v>1462</v>
      </c>
      <c r="X44" s="260">
        <v>1299</v>
      </c>
      <c r="Y44" s="260">
        <v>1402</v>
      </c>
      <c r="AA44" s="249"/>
      <c r="AB44" s="53"/>
    </row>
    <row r="45" spans="1:28">
      <c r="A45" s="40" t="s">
        <v>43</v>
      </c>
      <c r="E45" s="51" t="s">
        <v>17</v>
      </c>
      <c r="F45" s="9">
        <v>105</v>
      </c>
      <c r="G45" s="9">
        <v>165</v>
      </c>
      <c r="H45" s="9">
        <v>173</v>
      </c>
      <c r="I45" s="9">
        <f>+'Professional Products-Q'!I9</f>
        <v>225</v>
      </c>
      <c r="J45" s="9">
        <v>91</v>
      </c>
      <c r="K45" s="9">
        <v>207</v>
      </c>
      <c r="L45" s="9">
        <v>202</v>
      </c>
      <c r="M45" s="9">
        <f>+'Professional Products-Q'!M9</f>
        <v>243</v>
      </c>
      <c r="N45" s="9">
        <v>177</v>
      </c>
      <c r="O45" s="9">
        <f>+'Professional Products-Q'!O9</f>
        <v>274</v>
      </c>
      <c r="P45" s="9">
        <f>+'Professional Products-Q'!P9</f>
        <v>199</v>
      </c>
      <c r="Q45" s="9">
        <f>+'Professional Products-Q'!Q9</f>
        <v>191</v>
      </c>
      <c r="R45" s="9">
        <f>+'Professional Products-Q'!R9</f>
        <v>132</v>
      </c>
      <c r="S45" s="9">
        <f>+'Professional Products-Q'!S9</f>
        <v>155</v>
      </c>
      <c r="T45" s="9">
        <f>+'Professional Products-Q'!T9</f>
        <v>151</v>
      </c>
      <c r="U45" s="9">
        <f>+'Professional Products-Q'!U9</f>
        <v>158</v>
      </c>
      <c r="V45" s="260">
        <v>130</v>
      </c>
      <c r="W45" s="260">
        <v>154</v>
      </c>
      <c r="X45" s="260">
        <v>149</v>
      </c>
      <c r="Y45" s="260">
        <v>155</v>
      </c>
      <c r="AA45" s="249"/>
      <c r="AB45" s="53"/>
    </row>
    <row r="46" spans="1:28">
      <c r="A46" s="40" t="s">
        <v>43</v>
      </c>
      <c r="E46" s="51" t="s">
        <v>145</v>
      </c>
      <c r="F46" s="10">
        <v>6.079907353792704</v>
      </c>
      <c r="G46" s="10">
        <v>8.9189189189189193</v>
      </c>
      <c r="H46" s="10">
        <v>10.620012277470842</v>
      </c>
      <c r="I46" s="10">
        <f>+'Professional Products-Q'!I10</f>
        <v>11.700468018720748</v>
      </c>
      <c r="J46" s="10">
        <v>6.0626249167221857</v>
      </c>
      <c r="K46" s="10">
        <v>11.965317919075144</v>
      </c>
      <c r="L46" s="10">
        <v>13.457694870086609</v>
      </c>
      <c r="M46" s="10">
        <f>+'Professional Products-Q'!M10</f>
        <v>14.665057332528667</v>
      </c>
      <c r="N46" s="10">
        <v>12.844702467343977</v>
      </c>
      <c r="O46" s="10">
        <f>+'Professional Products-Q'!O10</f>
        <v>18.376928236083163</v>
      </c>
      <c r="P46" s="10">
        <f>+'Professional Products-Q'!P10</f>
        <v>13.955119214586256</v>
      </c>
      <c r="Q46" s="10">
        <f>+'Professional Products-Q'!Q10</f>
        <v>12.035286704473851</v>
      </c>
      <c r="R46" s="10">
        <f>+'Professional Products-Q'!R10</f>
        <v>9.375</v>
      </c>
      <c r="S46" s="10">
        <f>+'Professional Products-Q'!S10</f>
        <v>10.601915184678523</v>
      </c>
      <c r="T46" s="10">
        <f>+'Professional Products-Q'!T10</f>
        <v>11.624326404926867</v>
      </c>
      <c r="U46" s="10">
        <f>+'Professional Products-Q'!U10</f>
        <v>11.269614835948644</v>
      </c>
      <c r="V46" s="263">
        <v>9.232954545454545</v>
      </c>
      <c r="W46" s="263">
        <v>10.533515731874145</v>
      </c>
      <c r="X46" s="263">
        <v>11.470361816782141</v>
      </c>
      <c r="Y46" s="263">
        <v>11.055634807417974</v>
      </c>
    </row>
    <row r="47" spans="1:28">
      <c r="A47" s="40" t="s">
        <v>43</v>
      </c>
      <c r="E47" s="51" t="s">
        <v>152</v>
      </c>
      <c r="F47" s="10"/>
      <c r="G47" s="10"/>
      <c r="H47" s="10"/>
      <c r="I47" s="10"/>
      <c r="J47" s="10"/>
      <c r="K47" s="10"/>
      <c r="L47" s="10"/>
      <c r="M47" s="10"/>
      <c r="N47" s="10">
        <v>-0.8</v>
      </c>
      <c r="O47" s="10">
        <f>+'Professional Products-Q'!O11</f>
        <v>-7.9</v>
      </c>
      <c r="P47" s="10">
        <f>+'Professional Products-Q'!P11</f>
        <v>-2.6</v>
      </c>
      <c r="Q47" s="10">
        <f>+'Professional Products-Q'!Q11</f>
        <v>-2.8</v>
      </c>
      <c r="R47" s="10">
        <f>+'Professional Products-Q'!R11</f>
        <v>1.4</v>
      </c>
      <c r="S47" s="10">
        <f>+'Professional Products-Q'!S11</f>
        <v>-2.8</v>
      </c>
      <c r="T47" s="10">
        <f>+'Professional Products-Q'!T11</f>
        <v>-4.8</v>
      </c>
      <c r="U47" s="10">
        <f>+'Professional Products-Q'!U11</f>
        <v>-8.9</v>
      </c>
      <c r="V47" s="263">
        <v>1.4</v>
      </c>
      <c r="W47" s="263">
        <v>-2.8</v>
      </c>
      <c r="X47" s="263">
        <v>-4.8</v>
      </c>
      <c r="Y47" s="263">
        <v>-8.9</v>
      </c>
    </row>
    <row r="48" spans="1:28">
      <c r="A48" s="40" t="s">
        <v>43</v>
      </c>
      <c r="E48" s="51" t="s">
        <v>153</v>
      </c>
      <c r="F48" s="10"/>
      <c r="G48" s="10"/>
      <c r="H48" s="10"/>
      <c r="I48" s="10"/>
      <c r="J48" s="10"/>
      <c r="K48" s="10"/>
      <c r="L48" s="10"/>
      <c r="M48" s="10"/>
      <c r="N48" s="10">
        <v>118.5</v>
      </c>
      <c r="O48" s="10">
        <f>+'Professional Products-Q'!O12</f>
        <v>40.700000000000003</v>
      </c>
      <c r="P48" s="10">
        <f>+'Professional Products-Q'!P12</f>
        <v>-0.5</v>
      </c>
      <c r="Q48" s="10">
        <f>+'Professional Products-Q'!Q12</f>
        <v>-20.399999999999999</v>
      </c>
      <c r="R48" s="10">
        <f>+'Professional Products-Q'!R12</f>
        <v>-25.9</v>
      </c>
      <c r="S48" s="10">
        <f>+'Professional Products-Q'!S12</f>
        <v>-44.4</v>
      </c>
      <c r="T48" s="10">
        <f>+'Professional Products-Q'!T12</f>
        <v>-18.600000000000001</v>
      </c>
      <c r="U48" s="10">
        <f>+'Professional Products-Q'!U12</f>
        <v>-13.3</v>
      </c>
      <c r="V48" s="263"/>
      <c r="W48" s="263"/>
      <c r="X48" s="263"/>
      <c r="Y48" s="263"/>
    </row>
    <row r="49" spans="1:28">
      <c r="A49" s="40" t="s">
        <v>45</v>
      </c>
      <c r="E49" s="51"/>
      <c r="F49" s="9"/>
      <c r="G49" s="9"/>
      <c r="H49" s="9"/>
      <c r="I49" s="9"/>
      <c r="J49" s="9"/>
      <c r="K49" s="9"/>
      <c r="L49" s="9"/>
      <c r="M49" s="9"/>
      <c r="N49" s="9"/>
      <c r="O49" s="9"/>
      <c r="P49" s="9"/>
      <c r="Q49" s="9"/>
      <c r="R49" s="9"/>
      <c r="S49" s="9"/>
      <c r="T49" s="9"/>
      <c r="U49" s="9"/>
      <c r="V49" s="260"/>
      <c r="W49" s="260"/>
      <c r="X49" s="260"/>
      <c r="Y49" s="260"/>
    </row>
    <row r="50" spans="1:28">
      <c r="A50" s="40" t="s">
        <v>42</v>
      </c>
      <c r="E50" s="146" t="s">
        <v>155</v>
      </c>
      <c r="F50" s="9"/>
      <c r="G50" s="9"/>
      <c r="H50" s="9"/>
      <c r="I50" s="9"/>
      <c r="J50" s="9"/>
      <c r="K50" s="9"/>
      <c r="L50" s="9"/>
      <c r="M50" s="9"/>
      <c r="N50" s="9"/>
      <c r="O50" s="9"/>
      <c r="P50" s="9"/>
      <c r="Q50" s="9"/>
      <c r="R50" s="9"/>
      <c r="S50" s="9"/>
      <c r="T50" s="9"/>
      <c r="U50" s="9"/>
      <c r="V50" s="260"/>
      <c r="W50" s="260"/>
      <c r="X50" s="260"/>
      <c r="Y50" s="260"/>
    </row>
    <row r="51" spans="1:28">
      <c r="A51" s="40" t="s">
        <v>43</v>
      </c>
      <c r="E51" s="149" t="s">
        <v>10</v>
      </c>
      <c r="F51" s="9">
        <v>2</v>
      </c>
      <c r="G51" s="9">
        <v>2</v>
      </c>
      <c r="H51" s="9">
        <v>2</v>
      </c>
      <c r="I51" s="9">
        <v>0</v>
      </c>
      <c r="J51" s="9">
        <v>8</v>
      </c>
      <c r="K51" s="9">
        <v>2</v>
      </c>
      <c r="L51" s="9">
        <v>1</v>
      </c>
      <c r="M51" s="9">
        <v>0</v>
      </c>
      <c r="N51" s="9">
        <v>0</v>
      </c>
      <c r="O51" s="13">
        <v>1</v>
      </c>
      <c r="P51" s="13">
        <v>0</v>
      </c>
      <c r="Q51" s="13">
        <v>0</v>
      </c>
      <c r="R51" s="13">
        <v>0</v>
      </c>
      <c r="S51" s="13">
        <v>0</v>
      </c>
      <c r="T51" s="13">
        <v>0</v>
      </c>
      <c r="U51" s="13">
        <v>1</v>
      </c>
      <c r="V51" s="282">
        <v>0</v>
      </c>
      <c r="W51" s="282">
        <v>0</v>
      </c>
      <c r="X51" s="282">
        <v>0</v>
      </c>
      <c r="Y51" s="282">
        <v>1</v>
      </c>
      <c r="AA51" s="249"/>
      <c r="AB51" s="53"/>
    </row>
    <row r="52" spans="1:28">
      <c r="A52" s="40" t="s">
        <v>43</v>
      </c>
      <c r="E52" s="51" t="s">
        <v>17</v>
      </c>
      <c r="F52" s="9">
        <v>-125</v>
      </c>
      <c r="G52" s="9">
        <v>-139</v>
      </c>
      <c r="H52" s="9">
        <v>-140</v>
      </c>
      <c r="I52" s="9">
        <v>-103</v>
      </c>
      <c r="J52" s="9">
        <v>-125</v>
      </c>
      <c r="K52" s="9">
        <v>-160</v>
      </c>
      <c r="L52" s="9">
        <v>-174</v>
      </c>
      <c r="M52" s="9">
        <v>-75</v>
      </c>
      <c r="N52" s="9">
        <v>-148</v>
      </c>
      <c r="O52" s="13">
        <v>-137</v>
      </c>
      <c r="P52" s="13">
        <v>-215</v>
      </c>
      <c r="Q52" s="13">
        <v>-244</v>
      </c>
      <c r="R52" s="13">
        <v>-155</v>
      </c>
      <c r="S52" s="13">
        <v>-251</v>
      </c>
      <c r="T52" s="13">
        <v>-189</v>
      </c>
      <c r="U52" s="9">
        <v>-331</v>
      </c>
      <c r="V52" s="260">
        <v>-151</v>
      </c>
      <c r="W52" s="260">
        <v>-248</v>
      </c>
      <c r="X52" s="260">
        <v>-187</v>
      </c>
      <c r="Y52" s="260">
        <v>-324</v>
      </c>
      <c r="AA52" s="249"/>
      <c r="AB52" s="53"/>
    </row>
    <row r="53" spans="1:28">
      <c r="A53" s="40" t="s">
        <v>43</v>
      </c>
      <c r="E53" s="51" t="s">
        <v>145</v>
      </c>
      <c r="F53" s="10"/>
      <c r="G53" s="10"/>
      <c r="H53" s="10"/>
      <c r="I53" s="10"/>
      <c r="J53" s="10"/>
      <c r="K53" s="10"/>
      <c r="L53" s="10"/>
      <c r="M53" s="10"/>
      <c r="N53" s="10"/>
      <c r="O53" s="10"/>
      <c r="P53" s="10"/>
      <c r="Q53" s="10"/>
      <c r="R53" s="10"/>
      <c r="S53" s="10"/>
      <c r="T53" s="10"/>
      <c r="U53" s="10"/>
      <c r="V53" s="263"/>
      <c r="W53" s="263"/>
      <c r="X53" s="263"/>
      <c r="Y53" s="263"/>
    </row>
    <row r="54" spans="1:28">
      <c r="A54" s="40" t="s">
        <v>43</v>
      </c>
      <c r="E54" s="51" t="s">
        <v>152</v>
      </c>
      <c r="F54" s="10"/>
      <c r="G54" s="10"/>
      <c r="H54" s="10"/>
      <c r="I54" s="10"/>
      <c r="J54" s="10"/>
      <c r="K54" s="10"/>
      <c r="L54" s="10"/>
      <c r="M54" s="10"/>
      <c r="N54" s="10"/>
      <c r="O54" s="10"/>
      <c r="P54" s="10"/>
      <c r="Q54" s="10"/>
      <c r="R54" s="10"/>
      <c r="S54" s="10"/>
      <c r="T54" s="10"/>
      <c r="U54" s="10"/>
      <c r="V54" s="263"/>
      <c r="W54" s="263"/>
      <c r="X54" s="263"/>
      <c r="Y54" s="263"/>
    </row>
    <row r="55" spans="1:28">
      <c r="A55" s="40" t="s">
        <v>43</v>
      </c>
      <c r="E55" s="51" t="s">
        <v>153</v>
      </c>
      <c r="F55" s="10"/>
      <c r="G55" s="10"/>
      <c r="H55" s="10"/>
      <c r="I55" s="10"/>
      <c r="J55" s="10"/>
      <c r="K55" s="10"/>
      <c r="L55" s="10"/>
      <c r="M55" s="10"/>
      <c r="N55" s="10"/>
      <c r="O55" s="10"/>
      <c r="P55" s="10"/>
      <c r="Q55" s="10"/>
      <c r="R55" s="10"/>
      <c r="S55" s="10"/>
      <c r="T55" s="10"/>
      <c r="U55" s="10"/>
      <c r="V55" s="263"/>
      <c r="W55" s="263"/>
      <c r="X55" s="263"/>
      <c r="Y55" s="263"/>
    </row>
    <row r="56" spans="1:28">
      <c r="A56" s="40" t="s">
        <v>45</v>
      </c>
      <c r="E56" s="55"/>
      <c r="F56" s="9"/>
      <c r="G56" s="9"/>
      <c r="H56" s="9"/>
      <c r="I56" s="9"/>
      <c r="J56" s="9"/>
      <c r="K56" s="9"/>
      <c r="L56" s="9"/>
      <c r="M56" s="9"/>
      <c r="N56" s="9"/>
      <c r="O56" s="9"/>
      <c r="P56" s="9"/>
      <c r="Q56" s="9"/>
      <c r="R56" s="9"/>
      <c r="S56" s="9"/>
      <c r="T56" s="9"/>
      <c r="U56" s="9"/>
      <c r="V56" s="260"/>
      <c r="W56" s="260"/>
      <c r="X56" s="260"/>
      <c r="Y56" s="260"/>
    </row>
    <row r="57" spans="1:28">
      <c r="A57" s="40" t="s">
        <v>42</v>
      </c>
      <c r="E57" s="146" t="s">
        <v>441</v>
      </c>
      <c r="F57" s="9"/>
      <c r="G57" s="9"/>
      <c r="H57" s="9"/>
      <c r="I57" s="9"/>
      <c r="J57" s="9"/>
      <c r="K57" s="9"/>
      <c r="L57" s="9"/>
      <c r="M57" s="9"/>
      <c r="N57" s="9"/>
      <c r="O57" s="9"/>
      <c r="P57" s="9"/>
      <c r="Q57" s="9"/>
      <c r="R57" s="9"/>
      <c r="S57" s="9"/>
      <c r="T57" s="9"/>
      <c r="U57" s="9"/>
      <c r="V57" s="260"/>
      <c r="W57" s="260"/>
      <c r="X57" s="260"/>
      <c r="Y57" s="260"/>
    </row>
    <row r="58" spans="1:28">
      <c r="A58" s="40" t="s">
        <v>43</v>
      </c>
      <c r="E58" s="149" t="s">
        <v>10</v>
      </c>
      <c r="F58" s="9">
        <f t="shared" ref="F58:M58" si="0">+F9+F16+F23+F30+F37+F44+F51</f>
        <v>25818</v>
      </c>
      <c r="G58" s="9">
        <f t="shared" si="0"/>
        <v>27482</v>
      </c>
      <c r="H58" s="9">
        <f t="shared" si="0"/>
        <v>27617</v>
      </c>
      <c r="I58" s="9">
        <f t="shared" si="0"/>
        <v>28215</v>
      </c>
      <c r="J58" s="9">
        <f t="shared" si="0"/>
        <v>25133</v>
      </c>
      <c r="K58" s="9">
        <f t="shared" si="0"/>
        <v>27311</v>
      </c>
      <c r="L58" s="9">
        <f t="shared" si="0"/>
        <v>26326</v>
      </c>
      <c r="M58" s="9">
        <f t="shared" si="0"/>
        <v>27556</v>
      </c>
      <c r="N58" s="9">
        <v>23436</v>
      </c>
      <c r="O58" s="9">
        <f t="shared" ref="O58:Q59" si="1">+O9+O16+O23+O30+O37+O44+O51</f>
        <v>24143</v>
      </c>
      <c r="P58" s="9">
        <f t="shared" si="1"/>
        <v>25650</v>
      </c>
      <c r="Q58" s="9">
        <f t="shared" si="1"/>
        <v>28369</v>
      </c>
      <c r="R58" s="9">
        <f t="shared" ref="R58:T59" si="2">+R9+R16+R23+R30+R37+R44+R51</f>
        <v>25875</v>
      </c>
      <c r="S58" s="9">
        <f t="shared" si="2"/>
        <v>27763</v>
      </c>
      <c r="T58" s="9">
        <f t="shared" si="2"/>
        <v>27171</v>
      </c>
      <c r="U58" s="9">
        <f>+U9+U16+U23+U30+U37+U44+U51</f>
        <v>29185</v>
      </c>
      <c r="V58" s="260">
        <v>25875</v>
      </c>
      <c r="W58" s="260">
        <v>27763</v>
      </c>
      <c r="X58" s="260">
        <v>27171</v>
      </c>
      <c r="Y58" s="260">
        <v>29185</v>
      </c>
      <c r="AA58" s="249"/>
      <c r="AB58" s="53"/>
    </row>
    <row r="59" spans="1:28">
      <c r="A59" s="40" t="s">
        <v>43</v>
      </c>
      <c r="E59" s="51" t="s">
        <v>17</v>
      </c>
      <c r="F59" s="9">
        <f t="shared" ref="F59:M59" si="3">+F10+F17+F24+F31+F38+F45+F52</f>
        <v>38</v>
      </c>
      <c r="G59" s="9">
        <f t="shared" si="3"/>
        <v>1027</v>
      </c>
      <c r="H59" s="9">
        <f t="shared" si="3"/>
        <v>2234</v>
      </c>
      <c r="I59" s="9">
        <f t="shared" si="3"/>
        <v>2023</v>
      </c>
      <c r="J59" s="9">
        <f t="shared" si="3"/>
        <v>1326</v>
      </c>
      <c r="K59" s="9">
        <f t="shared" si="3"/>
        <v>1477</v>
      </c>
      <c r="L59" s="9">
        <f t="shared" si="3"/>
        <v>1977</v>
      </c>
      <c r="M59" s="9">
        <f t="shared" si="3"/>
        <v>1714</v>
      </c>
      <c r="N59" s="9">
        <v>696</v>
      </c>
      <c r="O59" s="9">
        <f t="shared" si="1"/>
        <v>745</v>
      </c>
      <c r="P59" s="9">
        <f t="shared" si="1"/>
        <v>1098</v>
      </c>
      <c r="Q59" s="9">
        <f t="shared" si="1"/>
        <v>616</v>
      </c>
      <c r="R59" s="9">
        <f t="shared" si="2"/>
        <v>943</v>
      </c>
      <c r="S59" s="9">
        <f t="shared" si="2"/>
        <v>1150</v>
      </c>
      <c r="T59" s="9">
        <f t="shared" si="2"/>
        <v>1461</v>
      </c>
      <c r="U59" s="9">
        <f>+U10+U17+U24+U31+U38+U45+U52</f>
        <v>1628</v>
      </c>
      <c r="V59" s="283">
        <f>+V10+V17+V24+V31+V38+V45+V52</f>
        <v>907</v>
      </c>
      <c r="W59" s="283">
        <f>+W10+W17+W24+W31+W38+W45+W52</f>
        <v>1112</v>
      </c>
      <c r="X59" s="283">
        <f>+X10+X17+X24+X31+X38+X45+X52</f>
        <v>1423</v>
      </c>
      <c r="Y59" s="283">
        <f>+Y10+Y17+Y24+Y31+Y38+Y45+Y52</f>
        <v>1590</v>
      </c>
      <c r="AA59" s="249"/>
      <c r="AB59" s="53"/>
    </row>
    <row r="60" spans="1:28">
      <c r="A60" s="40" t="s">
        <v>43</v>
      </c>
      <c r="E60" s="51" t="s">
        <v>145</v>
      </c>
      <c r="F60" s="10">
        <f t="shared" ref="F60:M60" si="4">+F59/F58*100</f>
        <v>0.14718413509954295</v>
      </c>
      <c r="G60" s="10">
        <f t="shared" si="4"/>
        <v>3.7369914853358561</v>
      </c>
      <c r="H60" s="10">
        <f t="shared" si="4"/>
        <v>8.0892204077198819</v>
      </c>
      <c r="I60" s="10">
        <f t="shared" si="4"/>
        <v>7.1699450646819072</v>
      </c>
      <c r="J60" s="10">
        <f t="shared" si="4"/>
        <v>5.2759320415390123</v>
      </c>
      <c r="K60" s="10">
        <f t="shared" si="4"/>
        <v>5.4080773314781592</v>
      </c>
      <c r="L60" s="10">
        <f t="shared" si="4"/>
        <v>7.5096862417382058</v>
      </c>
      <c r="M60" s="10">
        <f t="shared" si="4"/>
        <v>6.2200609667586004</v>
      </c>
      <c r="N60" s="10">
        <v>2.9697900665642605</v>
      </c>
      <c r="O60" s="10">
        <f t="shared" ref="O60:T60" si="5">+O59/O58*100</f>
        <v>3.085780557511494</v>
      </c>
      <c r="P60" s="10">
        <f t="shared" si="5"/>
        <v>4.2807017543859649</v>
      </c>
      <c r="Q60" s="10">
        <f t="shared" si="5"/>
        <v>2.1713842574641333</v>
      </c>
      <c r="R60" s="10">
        <f t="shared" si="5"/>
        <v>3.6444444444444448</v>
      </c>
      <c r="S60" s="10">
        <f t="shared" si="5"/>
        <v>4.1422036523430465</v>
      </c>
      <c r="T60" s="10">
        <f t="shared" si="5"/>
        <v>5.3770564204482723</v>
      </c>
      <c r="U60" s="10">
        <f>+U59/U58*100</f>
        <v>5.5782079835531952</v>
      </c>
      <c r="V60" s="263">
        <v>3.5</v>
      </c>
      <c r="W60" s="263">
        <f>+W59/W58*100</f>
        <v>4.0053308360047541</v>
      </c>
      <c r="X60" s="263">
        <f>+X59/X58*100</f>
        <v>5.2372014279930807</v>
      </c>
      <c r="Y60" s="263">
        <f>+Y59/Y58*100</f>
        <v>5.4480041117012163</v>
      </c>
    </row>
    <row r="61" spans="1:28">
      <c r="A61" s="40" t="s">
        <v>43</v>
      </c>
      <c r="E61" s="51" t="s">
        <v>152</v>
      </c>
      <c r="F61" s="10">
        <v>-8.4</v>
      </c>
      <c r="G61" s="10">
        <v>-8.4</v>
      </c>
      <c r="H61" s="10">
        <v>-3</v>
      </c>
      <c r="I61" s="10">
        <v>-0.6</v>
      </c>
      <c r="J61" s="10">
        <v>4.0999999999999996</v>
      </c>
      <c r="K61" s="10">
        <v>2.8</v>
      </c>
      <c r="L61" s="10">
        <v>-2.2999999999999998</v>
      </c>
      <c r="M61" s="10">
        <v>1.6</v>
      </c>
      <c r="N61" s="10">
        <v>0.9</v>
      </c>
      <c r="O61" s="15">
        <v>-1.6</v>
      </c>
      <c r="P61" s="15">
        <v>2.2000000000000002</v>
      </c>
      <c r="Q61" s="15">
        <v>5.7</v>
      </c>
      <c r="R61" s="15">
        <v>9.3000000000000007</v>
      </c>
      <c r="S61" s="15">
        <v>11.4</v>
      </c>
      <c r="T61" s="15">
        <v>9.6999999999999993</v>
      </c>
      <c r="U61" s="10">
        <v>7.5</v>
      </c>
      <c r="V61" s="284">
        <v>9.3000000000000007</v>
      </c>
      <c r="W61" s="284">
        <v>11.4</v>
      </c>
      <c r="X61" s="284">
        <v>9.6999999999999993</v>
      </c>
      <c r="Y61" s="263">
        <v>7.5</v>
      </c>
    </row>
    <row r="62" spans="1:28">
      <c r="A62" s="40" t="s">
        <v>43</v>
      </c>
      <c r="E62" s="51" t="s">
        <v>153</v>
      </c>
      <c r="F62" s="10">
        <v>179.2</v>
      </c>
      <c r="G62" s="10">
        <v>31</v>
      </c>
      <c r="H62" s="10">
        <v>76.7</v>
      </c>
      <c r="I62" s="10">
        <v>574.20000000000005</v>
      </c>
      <c r="J62" s="10">
        <v>5208</v>
      </c>
      <c r="K62" s="10">
        <v>185.1</v>
      </c>
      <c r="L62" s="10">
        <v>-8.8000000000000007</v>
      </c>
      <c r="M62" s="10">
        <v>-14.8</v>
      </c>
      <c r="N62" s="10">
        <v>-42.6</v>
      </c>
      <c r="O62" s="15">
        <v>-45.8</v>
      </c>
      <c r="P62" s="15">
        <v>-42.2</v>
      </c>
      <c r="Q62" s="15">
        <v>-63.8</v>
      </c>
      <c r="R62" s="15">
        <v>33.299999999999997</v>
      </c>
      <c r="S62" s="15">
        <v>48.3</v>
      </c>
      <c r="T62" s="15">
        <v>37.6</v>
      </c>
      <c r="U62" s="10">
        <v>172.4</v>
      </c>
      <c r="V62" s="284"/>
      <c r="W62" s="284"/>
      <c r="X62" s="284"/>
      <c r="Y62" s="263"/>
    </row>
    <row r="63" spans="1:28">
      <c r="A63" s="40" t="s">
        <v>45</v>
      </c>
      <c r="E63" s="146"/>
      <c r="F63" s="1"/>
      <c r="G63" s="1"/>
      <c r="H63" s="1"/>
      <c r="I63" s="1"/>
      <c r="J63" s="1"/>
      <c r="K63" s="1"/>
      <c r="L63" s="1"/>
      <c r="M63" s="1"/>
      <c r="N63" s="1"/>
      <c r="O63" s="1"/>
      <c r="P63" s="1"/>
      <c r="Q63" s="1"/>
      <c r="R63" s="1"/>
      <c r="S63" s="1"/>
      <c r="T63" s="1"/>
      <c r="U63" s="1"/>
      <c r="V63" s="257"/>
      <c r="W63" s="257"/>
      <c r="X63" s="257"/>
      <c r="Y63" s="257"/>
    </row>
    <row r="64" spans="1:28">
      <c r="A64" s="40" t="s">
        <v>42</v>
      </c>
      <c r="E64" s="146" t="s">
        <v>16</v>
      </c>
      <c r="F64" s="1"/>
      <c r="G64" s="1"/>
      <c r="H64" s="1"/>
      <c r="I64" s="1"/>
      <c r="J64" s="1"/>
      <c r="K64" s="1"/>
      <c r="L64" s="1"/>
      <c r="M64" s="1"/>
      <c r="N64" s="1"/>
      <c r="O64" s="1"/>
      <c r="P64" s="1"/>
      <c r="Q64" s="1"/>
      <c r="R64" s="1"/>
      <c r="S64" s="1"/>
      <c r="T64" s="1"/>
      <c r="U64" s="1"/>
      <c r="V64" s="257"/>
      <c r="W64" s="257"/>
      <c r="X64" s="257"/>
      <c r="Y64" s="257"/>
    </row>
    <row r="65" spans="1:28">
      <c r="A65" s="40" t="s">
        <v>43</v>
      </c>
      <c r="E65" s="149" t="s">
        <v>10</v>
      </c>
      <c r="F65" s="10"/>
      <c r="G65" s="10"/>
      <c r="H65" s="10"/>
      <c r="I65" s="10"/>
      <c r="J65" s="10"/>
      <c r="K65" s="10"/>
      <c r="L65" s="10"/>
      <c r="M65" s="10"/>
      <c r="N65" s="10"/>
      <c r="O65" s="10"/>
      <c r="P65" s="10"/>
      <c r="Q65" s="10"/>
      <c r="R65" s="10"/>
      <c r="S65" s="10"/>
      <c r="T65" s="10"/>
      <c r="U65" s="10"/>
      <c r="V65" s="263"/>
      <c r="W65" s="263"/>
      <c r="X65" s="263"/>
      <c r="Y65" s="263"/>
    </row>
    <row r="66" spans="1:28">
      <c r="A66" s="40" t="s">
        <v>43</v>
      </c>
      <c r="E66" s="51" t="s">
        <v>17</v>
      </c>
      <c r="F66" s="9">
        <v>-424</v>
      </c>
      <c r="G66" s="9">
        <v>25</v>
      </c>
      <c r="H66" s="9">
        <v>56</v>
      </c>
      <c r="I66" s="9">
        <v>-1218</v>
      </c>
      <c r="J66" s="9">
        <v>-95</v>
      </c>
      <c r="K66" s="9">
        <v>-207</v>
      </c>
      <c r="L66" s="9">
        <v>0</v>
      </c>
      <c r="M66" s="9">
        <v>-762</v>
      </c>
      <c r="N66" s="9">
        <v>0</v>
      </c>
      <c r="O66" s="13">
        <v>0</v>
      </c>
      <c r="P66" s="13">
        <v>-34</v>
      </c>
      <c r="Q66" s="13">
        <v>-104</v>
      </c>
      <c r="R66" s="13">
        <v>0</v>
      </c>
      <c r="S66" s="13">
        <v>0</v>
      </c>
      <c r="T66" s="13">
        <v>0</v>
      </c>
      <c r="U66" s="13">
        <v>-1032</v>
      </c>
      <c r="V66" s="282">
        <v>0</v>
      </c>
      <c r="W66" s="282">
        <v>0</v>
      </c>
      <c r="X66" s="282">
        <v>0</v>
      </c>
      <c r="Y66" s="282">
        <v>-1032</v>
      </c>
      <c r="AA66" s="249"/>
      <c r="AB66" s="53"/>
    </row>
    <row r="67" spans="1:28">
      <c r="A67" s="40" t="s">
        <v>43</v>
      </c>
      <c r="E67" s="51" t="s">
        <v>145</v>
      </c>
      <c r="F67" s="10"/>
      <c r="G67" s="10"/>
      <c r="H67" s="10"/>
      <c r="I67" s="10"/>
      <c r="J67" s="10"/>
      <c r="K67" s="10"/>
      <c r="L67" s="10"/>
      <c r="M67" s="10"/>
      <c r="N67" s="10"/>
      <c r="O67" s="10"/>
      <c r="P67" s="10"/>
      <c r="Q67" s="10"/>
      <c r="R67" s="10"/>
      <c r="S67" s="10"/>
      <c r="T67" s="10"/>
      <c r="U67" s="10"/>
      <c r="V67" s="263"/>
      <c r="W67" s="263"/>
      <c r="X67" s="263"/>
      <c r="Y67" s="263"/>
      <c r="AA67" s="249"/>
      <c r="AB67" s="53"/>
    </row>
    <row r="68" spans="1:28">
      <c r="A68" s="40" t="s">
        <v>43</v>
      </c>
      <c r="E68" s="51" t="s">
        <v>152</v>
      </c>
      <c r="F68" s="10"/>
      <c r="G68" s="10"/>
      <c r="H68" s="10"/>
      <c r="I68" s="10"/>
      <c r="J68" s="10"/>
      <c r="K68" s="10"/>
      <c r="L68" s="10"/>
      <c r="M68" s="10"/>
      <c r="N68" s="10"/>
      <c r="O68" s="10"/>
      <c r="P68" s="10"/>
      <c r="Q68" s="10"/>
      <c r="R68" s="10"/>
      <c r="S68" s="10"/>
      <c r="T68" s="10"/>
      <c r="U68" s="10"/>
      <c r="V68" s="263"/>
      <c r="W68" s="263"/>
      <c r="X68" s="263"/>
      <c r="Y68" s="263"/>
    </row>
    <row r="69" spans="1:28">
      <c r="A69" s="40" t="s">
        <v>43</v>
      </c>
      <c r="E69" s="51" t="s">
        <v>153</v>
      </c>
      <c r="F69" s="10"/>
      <c r="G69" s="10"/>
      <c r="H69" s="10"/>
      <c r="I69" s="10"/>
      <c r="J69" s="10"/>
      <c r="K69" s="10"/>
      <c r="L69" s="10"/>
      <c r="M69" s="10"/>
      <c r="N69" s="10"/>
      <c r="O69" s="10"/>
      <c r="P69" s="10"/>
      <c r="Q69" s="10"/>
      <c r="R69" s="10"/>
      <c r="S69" s="10"/>
      <c r="T69" s="10"/>
      <c r="U69" s="10"/>
      <c r="V69" s="263"/>
      <c r="W69" s="263"/>
      <c r="X69" s="263"/>
      <c r="Y69" s="263"/>
    </row>
    <row r="70" spans="1:28">
      <c r="A70" s="40" t="s">
        <v>45</v>
      </c>
      <c r="E70" s="55"/>
      <c r="F70" s="9"/>
      <c r="G70" s="9"/>
      <c r="H70" s="9"/>
      <c r="I70" s="9"/>
      <c r="J70" s="9"/>
      <c r="K70" s="9"/>
      <c r="L70" s="9"/>
      <c r="M70" s="9"/>
      <c r="N70" s="9"/>
      <c r="O70" s="9"/>
      <c r="P70" s="9"/>
      <c r="Q70" s="9"/>
      <c r="R70" s="9"/>
      <c r="S70" s="9"/>
      <c r="T70" s="9"/>
      <c r="U70" s="9"/>
      <c r="V70" s="260"/>
      <c r="W70" s="260"/>
      <c r="X70" s="260"/>
      <c r="Y70" s="260"/>
    </row>
    <row r="71" spans="1:28">
      <c r="A71" s="40" t="s">
        <v>42</v>
      </c>
      <c r="E71" s="146" t="s">
        <v>162</v>
      </c>
      <c r="F71" s="1"/>
      <c r="G71" s="1"/>
      <c r="H71" s="1"/>
      <c r="I71" s="1"/>
      <c r="J71" s="1"/>
      <c r="K71" s="1"/>
      <c r="L71" s="1"/>
      <c r="M71" s="1"/>
      <c r="N71" s="1"/>
      <c r="O71" s="1"/>
      <c r="P71" s="1"/>
      <c r="Q71" s="1"/>
      <c r="R71" s="1"/>
      <c r="S71" s="1"/>
      <c r="T71" s="1"/>
      <c r="U71" s="1"/>
      <c r="V71" s="257"/>
      <c r="W71" s="257"/>
      <c r="X71" s="257"/>
      <c r="Y71" s="257"/>
    </row>
    <row r="72" spans="1:28">
      <c r="A72" s="40" t="s">
        <v>43</v>
      </c>
      <c r="E72" s="149" t="s">
        <v>10</v>
      </c>
      <c r="F72" s="9">
        <v>25818</v>
      </c>
      <c r="G72" s="9">
        <f>+G58+G65</f>
        <v>27482</v>
      </c>
      <c r="H72" s="9">
        <v>27617</v>
      </c>
      <c r="I72" s="9">
        <f>+I58+I65</f>
        <v>28215</v>
      </c>
      <c r="J72" s="9">
        <v>25133</v>
      </c>
      <c r="K72" s="9">
        <v>27311</v>
      </c>
      <c r="L72" s="9">
        <v>26326</v>
      </c>
      <c r="M72" s="9">
        <f>+M58+M65</f>
        <v>27556</v>
      </c>
      <c r="N72" s="9">
        <v>23436</v>
      </c>
      <c r="O72" s="9">
        <f t="shared" ref="O72:Q73" si="6">+O58+O65</f>
        <v>24143</v>
      </c>
      <c r="P72" s="9">
        <f t="shared" si="6"/>
        <v>25650</v>
      </c>
      <c r="Q72" s="9">
        <f t="shared" si="6"/>
        <v>28369</v>
      </c>
      <c r="R72" s="9">
        <f t="shared" ref="R72:T73" si="7">+R58+R65</f>
        <v>25875</v>
      </c>
      <c r="S72" s="9">
        <f t="shared" si="7"/>
        <v>27763</v>
      </c>
      <c r="T72" s="9">
        <f t="shared" si="7"/>
        <v>27171</v>
      </c>
      <c r="U72" s="9">
        <f>+U58+U65</f>
        <v>29185</v>
      </c>
      <c r="V72" s="260">
        <v>25875</v>
      </c>
      <c r="W72" s="260">
        <v>27763</v>
      </c>
      <c r="X72" s="260">
        <v>27171</v>
      </c>
      <c r="Y72" s="260">
        <v>29185</v>
      </c>
      <c r="AA72" s="249"/>
      <c r="AB72" s="53"/>
    </row>
    <row r="73" spans="1:28">
      <c r="A73" s="40" t="s">
        <v>43</v>
      </c>
      <c r="E73" s="51" t="s">
        <v>17</v>
      </c>
      <c r="F73" s="9">
        <v>-386</v>
      </c>
      <c r="G73" s="9">
        <f>+G59+G66</f>
        <v>1052</v>
      </c>
      <c r="H73" s="9">
        <v>2290</v>
      </c>
      <c r="I73" s="9">
        <f>+I59+I66</f>
        <v>805</v>
      </c>
      <c r="J73" s="9">
        <v>1231</v>
      </c>
      <c r="K73" s="9">
        <v>1270</v>
      </c>
      <c r="L73" s="9">
        <v>1977</v>
      </c>
      <c r="M73" s="9">
        <f>+M59+M66</f>
        <v>952</v>
      </c>
      <c r="N73" s="9">
        <v>696</v>
      </c>
      <c r="O73" s="9">
        <f t="shared" si="6"/>
        <v>745</v>
      </c>
      <c r="P73" s="9">
        <f t="shared" si="6"/>
        <v>1064</v>
      </c>
      <c r="Q73" s="9">
        <f t="shared" si="6"/>
        <v>512</v>
      </c>
      <c r="R73" s="9">
        <f t="shared" si="7"/>
        <v>943</v>
      </c>
      <c r="S73" s="9">
        <f t="shared" si="7"/>
        <v>1150</v>
      </c>
      <c r="T73" s="9">
        <f t="shared" si="7"/>
        <v>1461</v>
      </c>
      <c r="U73" s="9">
        <f>+U59+U66</f>
        <v>596</v>
      </c>
      <c r="V73" s="260">
        <f>+V59+V66</f>
        <v>907</v>
      </c>
      <c r="W73" s="260">
        <f>+W59+W66</f>
        <v>1112</v>
      </c>
      <c r="X73" s="260">
        <f>+X59+X66</f>
        <v>1423</v>
      </c>
      <c r="Y73" s="260">
        <f>+Y59+Y66</f>
        <v>558</v>
      </c>
      <c r="AA73" s="249"/>
      <c r="AB73" s="53"/>
    </row>
    <row r="74" spans="1:28">
      <c r="A74" s="40" t="s">
        <v>43</v>
      </c>
      <c r="E74" s="51" t="s">
        <v>145</v>
      </c>
      <c r="F74" s="10">
        <v>-1.4950809512743048</v>
      </c>
      <c r="G74" s="10">
        <f>+G73/G72*100</f>
        <v>3.8279601193508475</v>
      </c>
      <c r="H74" s="10">
        <f t="shared" ref="H74:M74" si="8">+H73/H72*100</f>
        <v>8.2919940616287082</v>
      </c>
      <c r="I74" s="10">
        <f t="shared" si="8"/>
        <v>2.8530923267765371</v>
      </c>
      <c r="J74" s="10">
        <f t="shared" si="8"/>
        <v>4.8979429435403654</v>
      </c>
      <c r="K74" s="10">
        <f t="shared" si="8"/>
        <v>4.6501409688403941</v>
      </c>
      <c r="L74" s="10">
        <f t="shared" si="8"/>
        <v>7.5096862417382058</v>
      </c>
      <c r="M74" s="10">
        <f t="shared" si="8"/>
        <v>3.4547829873711717</v>
      </c>
      <c r="N74" s="10">
        <v>2.9697900665642605</v>
      </c>
      <c r="O74" s="10">
        <f t="shared" ref="O74:T74" si="9">+O73/O72*100</f>
        <v>3.085780557511494</v>
      </c>
      <c r="P74" s="10">
        <f t="shared" si="9"/>
        <v>4.1481481481481479</v>
      </c>
      <c r="Q74" s="10">
        <f t="shared" si="9"/>
        <v>1.8047869152948641</v>
      </c>
      <c r="R74" s="10">
        <f t="shared" si="9"/>
        <v>3.6444444444444448</v>
      </c>
      <c r="S74" s="10">
        <f t="shared" si="9"/>
        <v>4.1422036523430465</v>
      </c>
      <c r="T74" s="10">
        <f t="shared" si="9"/>
        <v>5.3770564204482723</v>
      </c>
      <c r="U74" s="10">
        <f>+U73/U72*100</f>
        <v>2.0421449374678771</v>
      </c>
      <c r="V74" s="263">
        <v>3.5</v>
      </c>
      <c r="W74" s="263">
        <f>+W73/W72*100</f>
        <v>4.0053308360047541</v>
      </c>
      <c r="X74" s="263">
        <f>+X73/X72*100</f>
        <v>5.2372014279930807</v>
      </c>
      <c r="Y74" s="263">
        <f>+Y73/Y72*100</f>
        <v>1.9119410656158984</v>
      </c>
    </row>
    <row r="75" spans="1:28">
      <c r="A75" s="40" t="s">
        <v>43</v>
      </c>
      <c r="E75" s="51" t="s">
        <v>152</v>
      </c>
      <c r="F75" s="10">
        <v>-8.4</v>
      </c>
      <c r="G75" s="10">
        <v>-8.4</v>
      </c>
      <c r="H75" s="10">
        <v>-3</v>
      </c>
      <c r="I75" s="10">
        <v>-0.6</v>
      </c>
      <c r="J75" s="10">
        <v>4.0999999999999996</v>
      </c>
      <c r="K75" s="10">
        <v>2.8</v>
      </c>
      <c r="L75" s="10">
        <v>-2.2999999999999998</v>
      </c>
      <c r="M75" s="10">
        <v>1.6</v>
      </c>
      <c r="N75" s="10">
        <v>0.9</v>
      </c>
      <c r="O75" s="15">
        <v>-1.6</v>
      </c>
      <c r="P75" s="15">
        <v>2.2000000000000002</v>
      </c>
      <c r="Q75" s="15">
        <v>5.7</v>
      </c>
      <c r="R75" s="15">
        <v>9.3000000000000007</v>
      </c>
      <c r="S75" s="15">
        <v>11.4</v>
      </c>
      <c r="T75" s="15">
        <f>+T61</f>
        <v>9.6999999999999993</v>
      </c>
      <c r="U75" s="15">
        <f>+U61</f>
        <v>7.5</v>
      </c>
      <c r="V75" s="284">
        <v>9.3000000000000007</v>
      </c>
      <c r="W75" s="284">
        <v>11.4</v>
      </c>
      <c r="X75" s="284">
        <v>9.6999999999999993</v>
      </c>
      <c r="Y75" s="284">
        <v>7.5</v>
      </c>
    </row>
    <row r="76" spans="1:28">
      <c r="A76" s="40" t="s">
        <v>43</v>
      </c>
      <c r="E76" s="51" t="s">
        <v>153</v>
      </c>
      <c r="F76" s="10"/>
      <c r="G76" s="10"/>
      <c r="H76" s="10"/>
      <c r="I76" s="10"/>
      <c r="J76" s="10"/>
      <c r="K76" s="10"/>
      <c r="L76" s="10"/>
      <c r="M76" s="10"/>
      <c r="N76" s="10"/>
      <c r="O76" s="10"/>
      <c r="P76" s="10"/>
      <c r="Q76" s="10"/>
      <c r="R76" s="10"/>
      <c r="S76" s="10"/>
      <c r="T76" s="10"/>
      <c r="U76" s="10"/>
      <c r="V76" s="263"/>
      <c r="W76" s="263"/>
      <c r="X76" s="263"/>
      <c r="Y76" s="263"/>
    </row>
    <row r="77" spans="1:28">
      <c r="A77" s="40" t="s">
        <v>45</v>
      </c>
      <c r="E77" s="55"/>
      <c r="F77" s="9"/>
      <c r="G77" s="9"/>
      <c r="H77" s="9"/>
      <c r="I77" s="9"/>
      <c r="J77" s="9"/>
      <c r="K77" s="9"/>
      <c r="L77" s="9"/>
      <c r="M77" s="9"/>
      <c r="N77" s="9"/>
      <c r="O77" s="9"/>
      <c r="P77" s="9"/>
      <c r="Q77" s="9"/>
      <c r="R77" s="9"/>
      <c r="S77" s="9"/>
      <c r="T77" s="9"/>
      <c r="U77" s="9"/>
      <c r="V77" s="260"/>
      <c r="W77" s="260"/>
      <c r="X77" s="260"/>
      <c r="Y77" s="260"/>
    </row>
    <row r="78" spans="1:28">
      <c r="A78" s="40" t="s">
        <v>42</v>
      </c>
      <c r="E78" s="34" t="s">
        <v>39</v>
      </c>
      <c r="F78" s="123" t="s">
        <v>8</v>
      </c>
      <c r="G78" s="123" t="s">
        <v>9</v>
      </c>
      <c r="H78" s="123" t="s">
        <v>458</v>
      </c>
      <c r="I78" s="123" t="s">
        <v>485</v>
      </c>
      <c r="J78" s="123" t="s">
        <v>492</v>
      </c>
      <c r="K78" s="123" t="s">
        <v>520</v>
      </c>
      <c r="L78" s="123" t="s">
        <v>524</v>
      </c>
      <c r="M78" s="123" t="s">
        <v>526</v>
      </c>
      <c r="N78" s="238" t="s">
        <v>537</v>
      </c>
      <c r="O78" s="238" t="s">
        <v>569</v>
      </c>
      <c r="P78" s="238" t="s">
        <v>570</v>
      </c>
      <c r="Q78" s="238" t="s">
        <v>570</v>
      </c>
      <c r="R78" s="238" t="s">
        <v>585</v>
      </c>
      <c r="S78" s="238" t="s">
        <v>591</v>
      </c>
      <c r="T78" s="238" t="s">
        <v>596</v>
      </c>
      <c r="U78" s="238" t="s">
        <v>600</v>
      </c>
      <c r="V78" s="254" t="s">
        <v>585</v>
      </c>
      <c r="W78" s="254" t="s">
        <v>591</v>
      </c>
      <c r="X78" s="254" t="s">
        <v>596</v>
      </c>
      <c r="Y78" s="254" t="s">
        <v>600</v>
      </c>
    </row>
    <row r="79" spans="1:28">
      <c r="A79" s="40" t="s">
        <v>45</v>
      </c>
      <c r="E79" s="40" t="s">
        <v>37</v>
      </c>
      <c r="V79" s="259"/>
      <c r="W79" s="259"/>
      <c r="X79" s="259"/>
      <c r="Y79" s="259"/>
    </row>
    <row r="80" spans="1:28">
      <c r="A80" s="40" t="s">
        <v>42</v>
      </c>
      <c r="E80" s="146" t="s">
        <v>541</v>
      </c>
      <c r="F80" s="1"/>
      <c r="G80" s="1"/>
      <c r="H80" s="1"/>
      <c r="I80" s="1"/>
      <c r="J80" s="1"/>
      <c r="K80" s="1"/>
      <c r="L80" s="1"/>
      <c r="M80" s="1"/>
      <c r="N80" s="1"/>
      <c r="O80" s="1"/>
      <c r="P80" s="1"/>
      <c r="Q80" s="1"/>
      <c r="R80" s="1"/>
      <c r="S80" s="1"/>
      <c r="T80" s="1"/>
      <c r="U80" s="1"/>
      <c r="V80" s="257"/>
      <c r="W80" s="257"/>
      <c r="X80" s="257"/>
      <c r="Y80" s="257"/>
    </row>
    <row r="81" spans="1:28">
      <c r="A81" s="40" t="s">
        <v>43</v>
      </c>
      <c r="E81" s="51" t="s">
        <v>273</v>
      </c>
      <c r="F81" s="9">
        <f>+F9</f>
        <v>9680</v>
      </c>
      <c r="G81" s="9">
        <v>19314</v>
      </c>
      <c r="H81" s="9">
        <v>29821</v>
      </c>
      <c r="I81" s="9">
        <v>40500</v>
      </c>
      <c r="J81" s="9">
        <v>8921</v>
      </c>
      <c r="K81" s="9">
        <v>17524</v>
      </c>
      <c r="L81" s="9">
        <v>26919</v>
      </c>
      <c r="M81" s="9">
        <v>36596</v>
      </c>
      <c r="N81" s="10">
        <v>7656</v>
      </c>
      <c r="O81" s="10">
        <f>+N81+O9</f>
        <v>15316</v>
      </c>
      <c r="P81" s="10">
        <v>24280</v>
      </c>
      <c r="Q81" s="10">
        <v>34029</v>
      </c>
      <c r="R81" s="10">
        <v>8265</v>
      </c>
      <c r="S81" s="10">
        <v>16481</v>
      </c>
      <c r="T81" s="10">
        <v>25062</v>
      </c>
      <c r="U81" s="10">
        <v>34278</v>
      </c>
      <c r="V81" s="260">
        <v>8265</v>
      </c>
      <c r="W81" s="263">
        <v>16481</v>
      </c>
      <c r="X81" s="263">
        <v>25062</v>
      </c>
      <c r="Y81" s="263">
        <v>34278</v>
      </c>
      <c r="AA81" s="249"/>
      <c r="AB81" s="53"/>
    </row>
    <row r="82" spans="1:28">
      <c r="A82" s="40" t="s">
        <v>43</v>
      </c>
      <c r="E82" s="51" t="s">
        <v>17</v>
      </c>
      <c r="F82" s="9">
        <f>+F10</f>
        <v>112</v>
      </c>
      <c r="G82" s="9">
        <v>367</v>
      </c>
      <c r="H82" s="9">
        <v>1270</v>
      </c>
      <c r="I82" s="9">
        <v>1912</v>
      </c>
      <c r="J82" s="9">
        <v>499</v>
      </c>
      <c r="K82" s="9">
        <v>952</v>
      </c>
      <c r="L82" s="9">
        <v>1850</v>
      </c>
      <c r="M82" s="9">
        <v>2297</v>
      </c>
      <c r="N82" s="9">
        <v>311</v>
      </c>
      <c r="O82" s="9">
        <f>+N82+O10</f>
        <v>467</v>
      </c>
      <c r="P82" s="9">
        <v>911</v>
      </c>
      <c r="Q82" s="9">
        <v>709</v>
      </c>
      <c r="R82" s="9">
        <v>281</v>
      </c>
      <c r="S82" s="9">
        <v>496</v>
      </c>
      <c r="T82" s="9">
        <v>799</v>
      </c>
      <c r="U82" s="9">
        <v>1142</v>
      </c>
      <c r="V82" s="260">
        <v>271</v>
      </c>
      <c r="W82" s="283">
        <f>+V82+W10</f>
        <v>476</v>
      </c>
      <c r="X82" s="283">
        <f>+W82+X10</f>
        <v>770</v>
      </c>
      <c r="Y82" s="283">
        <f>+X82+Y10</f>
        <v>1105</v>
      </c>
      <c r="AA82" s="249"/>
      <c r="AB82" s="53"/>
    </row>
    <row r="83" spans="1:28">
      <c r="A83" s="40" t="s">
        <v>43</v>
      </c>
      <c r="E83" s="51" t="s">
        <v>145</v>
      </c>
      <c r="F83" s="10">
        <f>+F82/F81*100</f>
        <v>1.1570247933884297</v>
      </c>
      <c r="G83" s="10">
        <v>1.9</v>
      </c>
      <c r="H83" s="10">
        <v>4.3</v>
      </c>
      <c r="I83" s="10">
        <v>4.7</v>
      </c>
      <c r="J83" s="10">
        <v>5.6</v>
      </c>
      <c r="K83" s="10">
        <v>5.4</v>
      </c>
      <c r="L83" s="10">
        <v>6.9</v>
      </c>
      <c r="M83" s="10">
        <v>6.3</v>
      </c>
      <c r="N83" s="10">
        <v>4.0621734587251828</v>
      </c>
      <c r="O83" s="10">
        <f>+O82/O81*100</f>
        <v>3.0490989814572997</v>
      </c>
      <c r="P83" s="10">
        <v>3.7520593080724876</v>
      </c>
      <c r="Q83" s="10">
        <v>2.0835170002057071</v>
      </c>
      <c r="R83" s="10">
        <v>3.3998790078644889</v>
      </c>
      <c r="S83" s="10">
        <v>3.0095261209878039</v>
      </c>
      <c r="T83" s="10">
        <v>3.1880935280504348</v>
      </c>
      <c r="U83" s="10">
        <v>3.3315829394947198</v>
      </c>
      <c r="V83" s="263">
        <v>3.2788868723532967</v>
      </c>
      <c r="W83" s="263">
        <f>+W82/W81*100</f>
        <v>2.8881742612705539</v>
      </c>
      <c r="X83" s="263">
        <f>+X82/X81*100</f>
        <v>3.0723804963690049</v>
      </c>
      <c r="Y83" s="263">
        <f>+Y82/Y81*100</f>
        <v>3.2236419861135421</v>
      </c>
    </row>
    <row r="84" spans="1:28">
      <c r="A84" s="40" t="s">
        <v>43</v>
      </c>
      <c r="E84" s="51" t="s">
        <v>152</v>
      </c>
      <c r="F84" s="10"/>
      <c r="G84" s="10"/>
      <c r="H84" s="10"/>
      <c r="I84" s="10"/>
      <c r="J84" s="10"/>
      <c r="K84" s="10"/>
      <c r="L84" s="10"/>
      <c r="M84" s="10"/>
      <c r="N84" s="10">
        <v>-5.7</v>
      </c>
      <c r="O84" s="10">
        <v>-5.5</v>
      </c>
      <c r="P84" s="10">
        <v>-4.3</v>
      </c>
      <c r="Q84" s="10">
        <v>-2.2000000000000002</v>
      </c>
      <c r="R84" s="10">
        <v>7.8</v>
      </c>
      <c r="S84" s="10">
        <v>7.7</v>
      </c>
      <c r="T84" s="10">
        <v>5.5</v>
      </c>
      <c r="U84" s="10">
        <v>3.2</v>
      </c>
      <c r="V84" s="263">
        <v>7.8</v>
      </c>
      <c r="W84" s="263">
        <v>7.7</v>
      </c>
      <c r="X84" s="263">
        <v>5.5</v>
      </c>
      <c r="Y84" s="263">
        <v>3.2</v>
      </c>
    </row>
    <row r="85" spans="1:28">
      <c r="A85" s="40" t="s">
        <v>43</v>
      </c>
      <c r="E85" s="51" t="s">
        <v>153</v>
      </c>
      <c r="F85" s="10"/>
      <c r="G85" s="10"/>
      <c r="H85" s="10"/>
      <c r="I85" s="10"/>
      <c r="J85" s="10"/>
      <c r="K85" s="10"/>
      <c r="L85" s="10"/>
      <c r="M85" s="10"/>
      <c r="N85" s="10">
        <v>-28.7</v>
      </c>
      <c r="O85" s="10">
        <v>-46.4</v>
      </c>
      <c r="P85" s="10">
        <v>-48.2</v>
      </c>
      <c r="Q85" s="10">
        <v>-67.2</v>
      </c>
      <c r="R85" s="10">
        <v>-7.4</v>
      </c>
      <c r="S85" s="10">
        <v>8.4</v>
      </c>
      <c r="T85" s="10">
        <v>-12</v>
      </c>
      <c r="U85" s="10">
        <v>71.8</v>
      </c>
      <c r="V85" s="263"/>
      <c r="W85" s="263"/>
      <c r="X85" s="263"/>
      <c r="Y85" s="263"/>
    </row>
    <row r="86" spans="1:28">
      <c r="A86" s="40" t="s">
        <v>45</v>
      </c>
      <c r="E86" s="51"/>
      <c r="F86" s="9"/>
      <c r="G86" s="9"/>
      <c r="H86" s="9"/>
      <c r="I86" s="9"/>
      <c r="J86" s="9"/>
      <c r="K86" s="9"/>
      <c r="L86" s="9"/>
      <c r="M86" s="9"/>
      <c r="N86" s="9"/>
      <c r="O86" s="9"/>
      <c r="P86" s="9"/>
      <c r="Q86" s="9"/>
      <c r="R86" s="9"/>
      <c r="S86" s="9"/>
      <c r="T86" s="9"/>
      <c r="U86" s="9"/>
      <c r="V86" s="263"/>
      <c r="W86" s="260"/>
      <c r="X86" s="260"/>
      <c r="Y86" s="260"/>
    </row>
    <row r="87" spans="1:28">
      <c r="A87" s="40" t="s">
        <v>42</v>
      </c>
      <c r="E87" s="146" t="s">
        <v>543</v>
      </c>
      <c r="F87" s="1"/>
      <c r="G87" s="1"/>
      <c r="H87" s="1"/>
      <c r="I87" s="1"/>
      <c r="J87" s="1"/>
      <c r="K87" s="1"/>
      <c r="L87" s="1"/>
      <c r="M87" s="1"/>
      <c r="N87" s="1"/>
      <c r="O87" s="1"/>
      <c r="P87" s="1"/>
      <c r="Q87" s="1"/>
      <c r="R87" s="1"/>
      <c r="S87" s="1"/>
      <c r="T87" s="1"/>
      <c r="U87" s="14"/>
      <c r="V87" s="281"/>
      <c r="W87" s="257"/>
      <c r="X87" s="257"/>
      <c r="Y87" s="258"/>
    </row>
    <row r="88" spans="1:28">
      <c r="A88" s="40" t="s">
        <v>43</v>
      </c>
      <c r="E88" s="51" t="s">
        <v>10</v>
      </c>
      <c r="F88" s="9">
        <v>8398</v>
      </c>
      <c r="G88" s="9">
        <v>17456</v>
      </c>
      <c r="H88" s="9">
        <v>25592</v>
      </c>
      <c r="I88" s="9">
        <v>32694</v>
      </c>
      <c r="J88" s="9">
        <v>7305</v>
      </c>
      <c r="K88" s="9">
        <v>16613</v>
      </c>
      <c r="L88" s="9">
        <v>24217</v>
      </c>
      <c r="M88" s="9">
        <v>30969</v>
      </c>
      <c r="N88" s="10">
        <v>6728</v>
      </c>
      <c r="O88" s="10">
        <f>+N88+O16</f>
        <v>14272</v>
      </c>
      <c r="P88" s="10">
        <v>21394</v>
      </c>
      <c r="Q88" s="10">
        <v>27665</v>
      </c>
      <c r="R88" s="10">
        <v>7107</v>
      </c>
      <c r="S88" s="10">
        <v>15706</v>
      </c>
      <c r="T88" s="10">
        <v>23477</v>
      </c>
      <c r="U88" s="10">
        <v>30684</v>
      </c>
      <c r="V88" s="260">
        <v>7107</v>
      </c>
      <c r="W88" s="263">
        <v>15706</v>
      </c>
      <c r="X88" s="263">
        <v>23477</v>
      </c>
      <c r="Y88" s="263">
        <v>30684</v>
      </c>
    </row>
    <row r="89" spans="1:28">
      <c r="A89" s="40" t="s">
        <v>43</v>
      </c>
      <c r="E89" s="51" t="s">
        <v>17</v>
      </c>
      <c r="F89" s="9">
        <v>-178</v>
      </c>
      <c r="G89" s="9">
        <v>300</v>
      </c>
      <c r="H89" s="9">
        <v>917</v>
      </c>
      <c r="I89" s="9">
        <v>1299</v>
      </c>
      <c r="J89" s="9">
        <v>299</v>
      </c>
      <c r="K89" s="9">
        <v>738</v>
      </c>
      <c r="L89" s="9">
        <v>1151</v>
      </c>
      <c r="M89" s="9">
        <v>1442</v>
      </c>
      <c r="N89" s="9">
        <v>-71</v>
      </c>
      <c r="O89" s="9">
        <f>+N89+O17</f>
        <v>67</v>
      </c>
      <c r="P89" s="9">
        <v>174</v>
      </c>
      <c r="Q89" s="9">
        <v>250</v>
      </c>
      <c r="R89" s="9">
        <v>159</v>
      </c>
      <c r="S89" s="9">
        <v>671</v>
      </c>
      <c r="T89" s="9">
        <v>1194</v>
      </c>
      <c r="U89" s="9">
        <v>1561</v>
      </c>
      <c r="V89" s="260">
        <v>131</v>
      </c>
      <c r="W89" s="283">
        <f>+V89+W17</f>
        <v>619</v>
      </c>
      <c r="X89" s="283">
        <f>+W89+X17</f>
        <v>1115</v>
      </c>
      <c r="Y89" s="283">
        <f>+X89+Y17</f>
        <v>1452</v>
      </c>
    </row>
    <row r="90" spans="1:28">
      <c r="A90" s="40" t="s">
        <v>43</v>
      </c>
      <c r="E90" s="51" t="s">
        <v>145</v>
      </c>
      <c r="F90" s="10">
        <v>-2.1</v>
      </c>
      <c r="G90" s="10">
        <v>1.7</v>
      </c>
      <c r="H90" s="10">
        <v>3.6</v>
      </c>
      <c r="I90" s="10">
        <v>4</v>
      </c>
      <c r="J90" s="10">
        <v>4.0999999999999996</v>
      </c>
      <c r="K90" s="10">
        <v>4.4000000000000004</v>
      </c>
      <c r="L90" s="10">
        <v>4.8</v>
      </c>
      <c r="M90" s="10">
        <v>4.7</v>
      </c>
      <c r="N90" s="10">
        <v>-1.0552913198573126</v>
      </c>
      <c r="O90" s="10">
        <f>+O89/O88*100</f>
        <v>0.46945067264573986</v>
      </c>
      <c r="P90" s="10">
        <v>0.81331214359166115</v>
      </c>
      <c r="Q90" s="10">
        <v>0.90366889571660935</v>
      </c>
      <c r="R90" s="10">
        <v>2.2372308991135501</v>
      </c>
      <c r="S90" s="10">
        <v>4.2722526423023055</v>
      </c>
      <c r="T90" s="10">
        <v>5.0858286833922568</v>
      </c>
      <c r="U90" s="10">
        <v>5.0873419371659496</v>
      </c>
      <c r="V90" s="263">
        <v>1.8432531307161955</v>
      </c>
      <c r="W90" s="263">
        <f>+W89/W88*100</f>
        <v>3.9411689800076402</v>
      </c>
      <c r="X90" s="263">
        <f>+X89/X88*100</f>
        <v>4.7493291306384977</v>
      </c>
      <c r="Y90" s="263">
        <f>+Y89/Y88*100</f>
        <v>4.732107938991005</v>
      </c>
    </row>
    <row r="91" spans="1:28">
      <c r="A91" s="40" t="s">
        <v>43</v>
      </c>
      <c r="E91" s="51" t="s">
        <v>152</v>
      </c>
      <c r="F91" s="10"/>
      <c r="G91" s="10"/>
      <c r="H91" s="10"/>
      <c r="I91" s="10"/>
      <c r="J91" s="10"/>
      <c r="K91" s="10"/>
      <c r="L91" s="10"/>
      <c r="M91" s="10"/>
      <c r="N91" s="10">
        <v>1.8</v>
      </c>
      <c r="O91" s="10">
        <v>-0.9</v>
      </c>
      <c r="P91" s="10">
        <v>0.1</v>
      </c>
      <c r="Q91" s="10">
        <v>-1.3</v>
      </c>
      <c r="R91" s="10">
        <v>2.4</v>
      </c>
      <c r="S91" s="10">
        <v>2.8</v>
      </c>
      <c r="T91" s="10">
        <v>3.9</v>
      </c>
      <c r="U91" s="10">
        <v>6.9</v>
      </c>
      <c r="V91" s="263">
        <v>2.4</v>
      </c>
      <c r="W91" s="263">
        <v>2.8</v>
      </c>
      <c r="X91" s="263">
        <v>3.9</v>
      </c>
      <c r="Y91" s="263">
        <v>6.9</v>
      </c>
    </row>
    <row r="92" spans="1:28">
      <c r="A92" s="40" t="s">
        <v>43</v>
      </c>
      <c r="E92" s="51" t="s">
        <v>153</v>
      </c>
      <c r="F92" s="10"/>
      <c r="G92" s="10"/>
      <c r="H92" s="10"/>
      <c r="I92" s="10"/>
      <c r="J92" s="10"/>
      <c r="K92" s="10"/>
      <c r="L92" s="10"/>
      <c r="M92" s="10"/>
      <c r="N92" s="10">
        <v>-126.1</v>
      </c>
      <c r="O92" s="10">
        <v>-89.5</v>
      </c>
      <c r="P92" s="10">
        <v>-82.8</v>
      </c>
      <c r="Q92" s="10">
        <v>-81.099999999999994</v>
      </c>
      <c r="R92" s="10">
        <v>326.2</v>
      </c>
      <c r="S92" s="10">
        <v>677</v>
      </c>
      <c r="T92" s="10">
        <v>557.79999999999995</v>
      </c>
      <c r="U92" s="10">
        <v>483.5</v>
      </c>
      <c r="V92" s="263"/>
      <c r="W92" s="263"/>
      <c r="X92" s="263"/>
      <c r="Y92" s="263"/>
    </row>
    <row r="93" spans="1:28">
      <c r="A93" s="40" t="s">
        <v>45</v>
      </c>
      <c r="E93" s="51"/>
      <c r="F93" s="9"/>
      <c r="G93" s="9"/>
      <c r="H93" s="9"/>
      <c r="I93" s="9"/>
      <c r="J93" s="9"/>
      <c r="K93" s="9"/>
      <c r="L93" s="9"/>
      <c r="M93" s="9"/>
      <c r="N93" s="9"/>
      <c r="O93" s="9"/>
      <c r="P93" s="9"/>
      <c r="Q93" s="9"/>
      <c r="R93" s="9"/>
      <c r="S93" s="9"/>
      <c r="T93" s="9"/>
      <c r="U93" s="9"/>
      <c r="V93" s="263"/>
      <c r="W93" s="260"/>
      <c r="X93" s="260"/>
      <c r="Y93" s="260"/>
    </row>
    <row r="94" spans="1:28">
      <c r="A94" s="40" t="s">
        <v>42</v>
      </c>
      <c r="E94" s="146" t="s">
        <v>545</v>
      </c>
      <c r="F94" s="9"/>
      <c r="G94" s="9"/>
      <c r="H94" s="9"/>
      <c r="I94" s="9"/>
      <c r="J94" s="9"/>
      <c r="K94" s="9"/>
      <c r="L94" s="9"/>
      <c r="M94" s="9"/>
      <c r="N94" s="9"/>
      <c r="O94" s="9"/>
      <c r="P94" s="9"/>
      <c r="Q94" s="9"/>
      <c r="R94" s="9"/>
      <c r="S94" s="9"/>
      <c r="T94" s="9"/>
      <c r="U94" s="9"/>
      <c r="V94" s="263"/>
      <c r="W94" s="260"/>
      <c r="X94" s="260"/>
      <c r="Y94" s="260"/>
    </row>
    <row r="95" spans="1:28">
      <c r="A95" s="40" t="s">
        <v>43</v>
      </c>
      <c r="E95" s="51" t="s">
        <v>10</v>
      </c>
      <c r="F95" s="9">
        <v>2437</v>
      </c>
      <c r="G95" s="9">
        <v>5559</v>
      </c>
      <c r="H95" s="9">
        <v>9130</v>
      </c>
      <c r="I95" s="9">
        <v>13302</v>
      </c>
      <c r="J95" s="9">
        <v>3796</v>
      </c>
      <c r="K95" s="9">
        <v>7463</v>
      </c>
      <c r="L95" s="9">
        <v>11273</v>
      </c>
      <c r="M95" s="9">
        <v>16260</v>
      </c>
      <c r="N95" s="9">
        <v>3998</v>
      </c>
      <c r="O95" s="9">
        <f>+N95+O23</f>
        <v>7706</v>
      </c>
      <c r="P95" s="9">
        <v>11807</v>
      </c>
      <c r="Q95" s="9">
        <v>17810</v>
      </c>
      <c r="R95" s="9">
        <v>5149</v>
      </c>
      <c r="S95" s="9">
        <v>10332</v>
      </c>
      <c r="T95" s="9">
        <v>15633</v>
      </c>
      <c r="U95" s="9">
        <v>22044</v>
      </c>
      <c r="V95" s="260">
        <v>5149</v>
      </c>
      <c r="W95" s="260">
        <v>10332</v>
      </c>
      <c r="X95" s="260">
        <v>15633</v>
      </c>
      <c r="Y95" s="260">
        <v>22044</v>
      </c>
    </row>
    <row r="96" spans="1:28">
      <c r="A96" s="40" t="s">
        <v>43</v>
      </c>
      <c r="E96" s="51" t="s">
        <v>17</v>
      </c>
      <c r="F96" s="9">
        <v>34</v>
      </c>
      <c r="G96" s="9">
        <v>167</v>
      </c>
      <c r="H96" s="9">
        <v>463</v>
      </c>
      <c r="I96" s="9">
        <v>809</v>
      </c>
      <c r="J96" s="9">
        <v>206</v>
      </c>
      <c r="K96" s="9">
        <v>415</v>
      </c>
      <c r="L96" s="9">
        <v>614</v>
      </c>
      <c r="M96" s="9">
        <v>951</v>
      </c>
      <c r="N96" s="9">
        <v>139</v>
      </c>
      <c r="O96" s="9">
        <f>+N96+O24</f>
        <v>253</v>
      </c>
      <c r="P96" s="9">
        <v>475</v>
      </c>
      <c r="Q96" s="9">
        <v>820</v>
      </c>
      <c r="R96" s="9">
        <v>278</v>
      </c>
      <c r="S96" s="9">
        <v>594</v>
      </c>
      <c r="T96" s="9">
        <v>933</v>
      </c>
      <c r="U96" s="9">
        <v>1590</v>
      </c>
      <c r="V96" s="260">
        <v>278</v>
      </c>
      <c r="W96" s="283">
        <f>+V96+W24</f>
        <v>594</v>
      </c>
      <c r="X96" s="283">
        <f>+W96+X24</f>
        <v>933</v>
      </c>
      <c r="Y96" s="283">
        <f>+X96+Y24</f>
        <v>1590</v>
      </c>
      <c r="Z96" s="248"/>
    </row>
    <row r="97" spans="1:25">
      <c r="A97" s="40" t="s">
        <v>43</v>
      </c>
      <c r="E97" s="51" t="s">
        <v>145</v>
      </c>
      <c r="F97" s="10">
        <v>1.4</v>
      </c>
      <c r="G97" s="10">
        <v>3</v>
      </c>
      <c r="H97" s="10">
        <v>5.0999999999999996</v>
      </c>
      <c r="I97" s="10">
        <v>6.1</v>
      </c>
      <c r="J97" s="10">
        <v>5.4</v>
      </c>
      <c r="K97" s="10">
        <v>5.6</v>
      </c>
      <c r="L97" s="10">
        <v>5.4</v>
      </c>
      <c r="M97" s="10">
        <v>5.8</v>
      </c>
      <c r="N97" s="10">
        <v>3.4767383691845919</v>
      </c>
      <c r="O97" s="10">
        <f>+O96/O95*100</f>
        <v>3.2831559823514143</v>
      </c>
      <c r="P97" s="10">
        <v>4.0230371813331081</v>
      </c>
      <c r="Q97" s="10">
        <v>4.6041549691184729</v>
      </c>
      <c r="R97" s="10">
        <v>5.3991066226451734</v>
      </c>
      <c r="S97" s="10">
        <v>5.7491289198606275</v>
      </c>
      <c r="T97" s="10">
        <v>5.9681443101132219</v>
      </c>
      <c r="U97" s="10">
        <v>7.2128470332063142</v>
      </c>
      <c r="V97" s="263">
        <v>5.3991066226451734</v>
      </c>
      <c r="W97" s="263">
        <f>+W96/W95*100</f>
        <v>5.7491289198606275</v>
      </c>
      <c r="X97" s="263">
        <f>+X96/X95*100</f>
        <v>5.9681443101132219</v>
      </c>
      <c r="Y97" s="263">
        <f>+Y96/Y95*100</f>
        <v>7.2128470332063142</v>
      </c>
    </row>
    <row r="98" spans="1:25">
      <c r="A98" s="40" t="s">
        <v>43</v>
      </c>
      <c r="E98" s="51" t="s">
        <v>152</v>
      </c>
      <c r="F98" s="10"/>
      <c r="G98" s="10"/>
      <c r="H98" s="10"/>
      <c r="I98" s="10"/>
      <c r="J98" s="10"/>
      <c r="K98" s="10"/>
      <c r="L98" s="10"/>
      <c r="M98" s="10"/>
      <c r="N98" s="10">
        <v>9.3000000000000007</v>
      </c>
      <c r="O98" s="10">
        <v>10.199999999999999</v>
      </c>
      <c r="P98" s="10">
        <v>11.4</v>
      </c>
      <c r="Q98" s="10">
        <v>16.5</v>
      </c>
      <c r="R98" s="10">
        <v>32.799999999999997</v>
      </c>
      <c r="S98" s="10">
        <v>40.4</v>
      </c>
      <c r="T98" s="10">
        <v>42.4</v>
      </c>
      <c r="U98" s="10">
        <v>34.6</v>
      </c>
      <c r="V98" s="263">
        <v>32.799999999999997</v>
      </c>
      <c r="W98" s="263">
        <v>40.4</v>
      </c>
      <c r="X98" s="263">
        <v>42.4</v>
      </c>
      <c r="Y98" s="263">
        <v>34.6</v>
      </c>
    </row>
    <row r="99" spans="1:25">
      <c r="A99" s="40" t="s">
        <v>43</v>
      </c>
      <c r="E99" s="149" t="s">
        <v>153</v>
      </c>
      <c r="F99" s="10"/>
      <c r="G99" s="10"/>
      <c r="H99" s="10"/>
      <c r="I99" s="10"/>
      <c r="J99" s="10"/>
      <c r="K99" s="10"/>
      <c r="L99" s="10"/>
      <c r="M99" s="10"/>
      <c r="N99" s="10">
        <v>-29.1</v>
      </c>
      <c r="O99" s="10">
        <v>-34.6</v>
      </c>
      <c r="P99" s="10">
        <v>-17.2</v>
      </c>
      <c r="Q99" s="10">
        <v>-8.1</v>
      </c>
      <c r="R99" s="10">
        <v>98.1</v>
      </c>
      <c r="S99" s="10">
        <v>131</v>
      </c>
      <c r="T99" s="10">
        <v>103.3</v>
      </c>
      <c r="U99" s="10">
        <v>105</v>
      </c>
      <c r="V99" s="263"/>
      <c r="W99" s="263"/>
      <c r="X99" s="263"/>
      <c r="Y99" s="263"/>
    </row>
    <row r="100" spans="1:25">
      <c r="A100" s="40" t="s">
        <v>45</v>
      </c>
      <c r="E100" s="149"/>
      <c r="F100" s="9"/>
      <c r="G100" s="9"/>
      <c r="H100" s="9"/>
      <c r="I100" s="9"/>
      <c r="J100" s="9"/>
      <c r="K100" s="9"/>
      <c r="L100" s="9"/>
      <c r="M100" s="9"/>
      <c r="N100" s="9"/>
      <c r="O100" s="9"/>
      <c r="P100" s="9"/>
      <c r="Q100" s="9"/>
      <c r="R100" s="9"/>
      <c r="S100" s="9"/>
      <c r="T100" s="9"/>
      <c r="U100" s="9"/>
      <c r="V100" s="263"/>
      <c r="W100" s="260"/>
      <c r="X100" s="260"/>
      <c r="Y100" s="260"/>
    </row>
    <row r="101" spans="1:25">
      <c r="A101" s="40" t="s">
        <v>42</v>
      </c>
      <c r="E101" s="150" t="s">
        <v>547</v>
      </c>
      <c r="F101" s="9"/>
      <c r="G101" s="9"/>
      <c r="H101" s="9"/>
      <c r="I101" s="9"/>
      <c r="J101" s="9"/>
      <c r="K101" s="9"/>
      <c r="L101" s="9"/>
      <c r="M101" s="9"/>
      <c r="N101" s="9"/>
      <c r="O101" s="9"/>
      <c r="P101" s="9"/>
      <c r="Q101" s="9"/>
      <c r="R101" s="9"/>
      <c r="S101" s="9"/>
      <c r="T101" s="9"/>
      <c r="U101" s="9"/>
      <c r="V101" s="263"/>
      <c r="W101" s="260"/>
      <c r="X101" s="260"/>
      <c r="Y101" s="260"/>
    </row>
    <row r="102" spans="1:25">
      <c r="A102" s="40" t="s">
        <v>43</v>
      </c>
      <c r="E102" s="149" t="s">
        <v>10</v>
      </c>
      <c r="F102" s="9">
        <v>1533</v>
      </c>
      <c r="G102" s="9">
        <v>3320</v>
      </c>
      <c r="H102" s="9">
        <v>5066</v>
      </c>
      <c r="I102" s="9">
        <v>7037</v>
      </c>
      <c r="J102" s="9">
        <v>1666</v>
      </c>
      <c r="K102" s="9">
        <v>3701</v>
      </c>
      <c r="L102" s="9">
        <v>5610</v>
      </c>
      <c r="M102" s="9">
        <v>7679</v>
      </c>
      <c r="N102" s="9">
        <v>1746</v>
      </c>
      <c r="O102" s="9">
        <f>+N102+O30</f>
        <v>3691</v>
      </c>
      <c r="P102" s="9">
        <v>5672</v>
      </c>
      <c r="Q102" s="9">
        <v>7852</v>
      </c>
      <c r="R102" s="9">
        <v>1841</v>
      </c>
      <c r="S102" s="9">
        <v>4039</v>
      </c>
      <c r="T102" s="9">
        <v>6146</v>
      </c>
      <c r="U102" s="9">
        <v>8405</v>
      </c>
      <c r="V102" s="260">
        <v>1841</v>
      </c>
      <c r="W102" s="260">
        <v>4039</v>
      </c>
      <c r="X102" s="260">
        <v>6146</v>
      </c>
      <c r="Y102" s="260">
        <v>8405</v>
      </c>
    </row>
    <row r="103" spans="1:25">
      <c r="A103" s="40" t="s">
        <v>43</v>
      </c>
      <c r="E103" s="149" t="s">
        <v>17</v>
      </c>
      <c r="F103" s="9">
        <v>15</v>
      </c>
      <c r="G103" s="9">
        <v>66</v>
      </c>
      <c r="H103" s="9">
        <v>213</v>
      </c>
      <c r="I103" s="9">
        <v>378</v>
      </c>
      <c r="J103" s="9">
        <v>145</v>
      </c>
      <c r="K103" s="9">
        <v>352</v>
      </c>
      <c r="L103" s="9">
        <v>593</v>
      </c>
      <c r="M103" s="9">
        <v>793</v>
      </c>
      <c r="N103" s="9">
        <v>174</v>
      </c>
      <c r="O103" s="9">
        <f>+N103+O31</f>
        <v>351</v>
      </c>
      <c r="P103" s="9">
        <v>523</v>
      </c>
      <c r="Q103" s="9">
        <v>736</v>
      </c>
      <c r="R103" s="9">
        <v>155</v>
      </c>
      <c r="S103" s="9">
        <v>327</v>
      </c>
      <c r="T103" s="9">
        <v>535</v>
      </c>
      <c r="U103" s="9">
        <v>746</v>
      </c>
      <c r="V103" s="260">
        <v>155</v>
      </c>
      <c r="W103" s="283">
        <f>+V103+W31</f>
        <v>327</v>
      </c>
      <c r="X103" s="283">
        <f>+W103+X31</f>
        <v>535</v>
      </c>
      <c r="Y103" s="283">
        <f>+X103+Y31</f>
        <v>746</v>
      </c>
    </row>
    <row r="104" spans="1:25">
      <c r="A104" s="40" t="s">
        <v>43</v>
      </c>
      <c r="E104" s="149" t="s">
        <v>145</v>
      </c>
      <c r="F104" s="10">
        <v>1</v>
      </c>
      <c r="G104" s="10">
        <v>2</v>
      </c>
      <c r="H104" s="10">
        <v>4.2</v>
      </c>
      <c r="I104" s="10">
        <v>5.4</v>
      </c>
      <c r="J104" s="10">
        <v>8.6999999999999993</v>
      </c>
      <c r="K104" s="10">
        <v>9.5</v>
      </c>
      <c r="L104" s="10">
        <v>10.6</v>
      </c>
      <c r="M104" s="10">
        <v>10.3</v>
      </c>
      <c r="N104" s="10">
        <v>9.9656357388316152</v>
      </c>
      <c r="O104" s="10">
        <f>+O103/O102*100</f>
        <v>9.5096179897046866</v>
      </c>
      <c r="P104" s="10">
        <v>9.2207334273624824</v>
      </c>
      <c r="Q104" s="10">
        <v>9.3734080489047376</v>
      </c>
      <c r="R104" s="10">
        <v>8.4193373166757191</v>
      </c>
      <c r="S104" s="10">
        <v>8.0960633820252532</v>
      </c>
      <c r="T104" s="10">
        <v>8.70484868206964</v>
      </c>
      <c r="U104" s="10">
        <v>8.875669244497324</v>
      </c>
      <c r="V104" s="263">
        <v>8.4193373166757191</v>
      </c>
      <c r="W104" s="263">
        <f>+W103/W102*100</f>
        <v>8.0960633820252532</v>
      </c>
      <c r="X104" s="263">
        <f>+X103/X102*100</f>
        <v>8.70484868206964</v>
      </c>
      <c r="Y104" s="263">
        <f>+Y103/Y102*100</f>
        <v>8.875669244497324</v>
      </c>
    </row>
    <row r="105" spans="1:25">
      <c r="A105" s="40" t="s">
        <v>43</v>
      </c>
      <c r="E105" s="51" t="s">
        <v>152</v>
      </c>
      <c r="F105" s="10"/>
      <c r="G105" s="10"/>
      <c r="H105" s="10"/>
      <c r="I105" s="10"/>
      <c r="J105" s="10"/>
      <c r="K105" s="10"/>
      <c r="L105" s="10"/>
      <c r="M105" s="10"/>
      <c r="N105" s="10">
        <v>5.7</v>
      </c>
      <c r="O105" s="10">
        <v>2.7</v>
      </c>
      <c r="P105" s="10">
        <v>2.9</v>
      </c>
      <c r="Q105" s="10">
        <v>3.2</v>
      </c>
      <c r="R105" s="10">
        <v>-0.8</v>
      </c>
      <c r="S105" s="10">
        <v>2.1</v>
      </c>
      <c r="T105" s="10">
        <v>2.6</v>
      </c>
      <c r="U105" s="10">
        <v>2.9</v>
      </c>
      <c r="V105" s="263">
        <v>-0.8</v>
      </c>
      <c r="W105" s="263">
        <v>2.1</v>
      </c>
      <c r="X105" s="263">
        <v>2.6</v>
      </c>
      <c r="Y105" s="263">
        <v>2.9</v>
      </c>
    </row>
    <row r="106" spans="1:25">
      <c r="A106" s="40" t="s">
        <v>43</v>
      </c>
      <c r="E106" s="51" t="s">
        <v>153</v>
      </c>
      <c r="F106" s="10"/>
      <c r="G106" s="10"/>
      <c r="H106" s="10"/>
      <c r="I106" s="10"/>
      <c r="J106" s="10"/>
      <c r="K106" s="10"/>
      <c r="L106" s="10"/>
      <c r="M106" s="10"/>
      <c r="N106" s="10">
        <v>16.8</v>
      </c>
      <c r="O106" s="10">
        <v>-1.7</v>
      </c>
      <c r="P106" s="10">
        <v>-13.6</v>
      </c>
      <c r="Q106" s="10">
        <v>-7.9</v>
      </c>
      <c r="R106" s="10">
        <v>-19.8</v>
      </c>
      <c r="S106" s="10">
        <v>-14.7</v>
      </c>
      <c r="T106" s="10">
        <v>-2.1</v>
      </c>
      <c r="U106" s="10">
        <v>-5.8</v>
      </c>
      <c r="V106" s="263"/>
      <c r="W106" s="263"/>
      <c r="X106" s="263"/>
      <c r="Y106" s="263"/>
    </row>
    <row r="107" spans="1:25">
      <c r="A107" s="40" t="s">
        <v>45</v>
      </c>
      <c r="E107" s="149"/>
      <c r="F107" s="9"/>
      <c r="G107" s="9"/>
      <c r="H107" s="9"/>
      <c r="I107" s="9"/>
      <c r="J107" s="9"/>
      <c r="K107" s="9"/>
      <c r="L107" s="9"/>
      <c r="M107" s="9"/>
      <c r="N107" s="9"/>
      <c r="O107" s="9"/>
      <c r="P107" s="9"/>
      <c r="Q107" s="9"/>
      <c r="R107" s="9"/>
      <c r="S107" s="9"/>
      <c r="T107" s="9"/>
      <c r="U107" s="9"/>
      <c r="V107" s="263"/>
      <c r="W107" s="260"/>
      <c r="X107" s="260"/>
      <c r="Y107" s="260"/>
    </row>
    <row r="108" spans="1:25">
      <c r="A108" s="40" t="s">
        <v>42</v>
      </c>
      <c r="E108" s="150" t="s">
        <v>538</v>
      </c>
      <c r="F108" s="9"/>
      <c r="G108" s="9"/>
      <c r="H108" s="9"/>
      <c r="I108" s="9"/>
      <c r="J108" s="9"/>
      <c r="K108" s="9"/>
      <c r="L108" s="9"/>
      <c r="M108" s="9"/>
      <c r="N108" s="9"/>
      <c r="O108" s="9"/>
      <c r="P108" s="9"/>
      <c r="Q108" s="9"/>
      <c r="R108" s="9"/>
      <c r="S108" s="9"/>
      <c r="T108" s="9"/>
      <c r="U108" s="9"/>
      <c r="V108" s="263"/>
      <c r="W108" s="260"/>
      <c r="X108" s="260"/>
      <c r="Y108" s="260"/>
    </row>
    <row r="109" spans="1:25">
      <c r="A109" s="40" t="s">
        <v>43</v>
      </c>
      <c r="E109" s="149" t="s">
        <v>10</v>
      </c>
      <c r="F109" s="9">
        <v>2041</v>
      </c>
      <c r="G109" s="9">
        <v>4070</v>
      </c>
      <c r="H109" s="9">
        <v>6096</v>
      </c>
      <c r="I109" s="9">
        <v>8464</v>
      </c>
      <c r="J109" s="9">
        <v>1936</v>
      </c>
      <c r="K109" s="9">
        <v>3902</v>
      </c>
      <c r="L109" s="9">
        <v>6008</v>
      </c>
      <c r="M109" s="9">
        <v>8422</v>
      </c>
      <c r="N109" s="9">
        <v>1930</v>
      </c>
      <c r="O109" s="9">
        <f>+N109+O37</f>
        <v>3724</v>
      </c>
      <c r="P109" s="9">
        <v>5780</v>
      </c>
      <c r="Q109" s="9">
        <v>8359</v>
      </c>
      <c r="R109" s="9">
        <v>2105</v>
      </c>
      <c r="S109" s="9">
        <v>4210</v>
      </c>
      <c r="T109" s="9">
        <v>6322</v>
      </c>
      <c r="U109" s="9">
        <v>9011</v>
      </c>
      <c r="V109" s="260">
        <v>2105</v>
      </c>
      <c r="W109" s="260">
        <v>4210</v>
      </c>
      <c r="X109" s="260">
        <v>6322</v>
      </c>
      <c r="Y109" s="260">
        <v>9011</v>
      </c>
    </row>
    <row r="110" spans="1:25">
      <c r="A110" s="40" t="s">
        <v>43</v>
      </c>
      <c r="E110" s="149" t="s">
        <v>17</v>
      </c>
      <c r="F110" s="9">
        <v>75</v>
      </c>
      <c r="G110" s="9">
        <v>159</v>
      </c>
      <c r="H110" s="9">
        <v>397</v>
      </c>
      <c r="I110" s="9">
        <v>763</v>
      </c>
      <c r="J110" s="9">
        <v>211</v>
      </c>
      <c r="K110" s="9">
        <v>333</v>
      </c>
      <c r="L110" s="9">
        <v>531</v>
      </c>
      <c r="M110" s="9">
        <v>802</v>
      </c>
      <c r="N110" s="9">
        <v>114</v>
      </c>
      <c r="O110" s="9">
        <f>+N110+O38</f>
        <v>137</v>
      </c>
      <c r="P110" s="9">
        <v>306</v>
      </c>
      <c r="Q110" s="9">
        <v>543</v>
      </c>
      <c r="R110" s="9">
        <v>93</v>
      </c>
      <c r="S110" s="9">
        <v>124</v>
      </c>
      <c r="T110" s="9">
        <v>250</v>
      </c>
      <c r="U110" s="9">
        <v>473</v>
      </c>
      <c r="V110" s="260">
        <v>93</v>
      </c>
      <c r="W110" s="283">
        <f>+V110+W38</f>
        <v>118</v>
      </c>
      <c r="X110" s="283">
        <f>+W110+X38</f>
        <v>242</v>
      </c>
      <c r="Y110" s="283">
        <f>+X110+Y38</f>
        <v>461</v>
      </c>
    </row>
    <row r="111" spans="1:25">
      <c r="A111" s="40" t="s">
        <v>43</v>
      </c>
      <c r="E111" s="149" t="s">
        <v>145</v>
      </c>
      <c r="F111" s="10">
        <v>3.7</v>
      </c>
      <c r="G111" s="10">
        <v>3.9</v>
      </c>
      <c r="H111" s="10">
        <v>6.5</v>
      </c>
      <c r="I111" s="10">
        <v>9</v>
      </c>
      <c r="J111" s="10">
        <v>10.9</v>
      </c>
      <c r="K111" s="10">
        <v>8.5</v>
      </c>
      <c r="L111" s="10">
        <v>8.8000000000000007</v>
      </c>
      <c r="M111" s="10">
        <v>9.5</v>
      </c>
      <c r="N111" s="10">
        <v>5.9067357512953365</v>
      </c>
      <c r="O111" s="10">
        <f>+O110/O109*100</f>
        <v>3.6788399570354455</v>
      </c>
      <c r="P111" s="10">
        <v>5.2941176470588234</v>
      </c>
      <c r="Q111" s="10">
        <v>6.4959923435817677</v>
      </c>
      <c r="R111" s="10">
        <v>4.4180522565320661</v>
      </c>
      <c r="S111" s="10">
        <v>2.9453681710213777</v>
      </c>
      <c r="T111" s="10">
        <v>3.9544447959506486</v>
      </c>
      <c r="U111" s="10">
        <v>5.2491399400732437</v>
      </c>
      <c r="V111" s="263">
        <v>4.4180522565320661</v>
      </c>
      <c r="W111" s="263">
        <f>+W110/W109*100</f>
        <v>2.8028503562945368</v>
      </c>
      <c r="X111" s="263">
        <f>+X110/X109*100</f>
        <v>3.8279025624802281</v>
      </c>
      <c r="Y111" s="263">
        <f>+Y110/Y109*100</f>
        <v>5.1159693707690597</v>
      </c>
    </row>
    <row r="112" spans="1:25">
      <c r="A112" s="40" t="s">
        <v>43</v>
      </c>
      <c r="E112" s="51" t="s">
        <v>152</v>
      </c>
      <c r="F112" s="10"/>
      <c r="G112" s="10"/>
      <c r="H112" s="10"/>
      <c r="I112" s="10"/>
      <c r="J112" s="10"/>
      <c r="K112" s="10"/>
      <c r="L112" s="10"/>
      <c r="M112" s="10"/>
      <c r="N112" s="10">
        <v>8.5</v>
      </c>
      <c r="O112" s="10">
        <v>5.3</v>
      </c>
      <c r="P112" s="10">
        <v>4.4000000000000004</v>
      </c>
      <c r="Q112" s="10">
        <v>6</v>
      </c>
      <c r="R112" s="10">
        <v>7.7</v>
      </c>
      <c r="S112" s="10">
        <v>10.4</v>
      </c>
      <c r="T112" s="10">
        <v>8.8000000000000007</v>
      </c>
      <c r="U112" s="10">
        <v>8.4</v>
      </c>
      <c r="V112" s="263">
        <v>7.7</v>
      </c>
      <c r="W112" s="263">
        <v>10.4</v>
      </c>
      <c r="X112" s="263">
        <v>8.8000000000000007</v>
      </c>
      <c r="Y112" s="263">
        <v>8.4</v>
      </c>
    </row>
    <row r="113" spans="1:25">
      <c r="A113" s="40" t="s">
        <v>43</v>
      </c>
      <c r="E113" s="51" t="s">
        <v>153</v>
      </c>
      <c r="F113" s="10"/>
      <c r="G113" s="10"/>
      <c r="H113" s="10"/>
      <c r="I113" s="10"/>
      <c r="J113" s="10"/>
      <c r="K113" s="10"/>
      <c r="L113" s="10"/>
      <c r="M113" s="10"/>
      <c r="N113" s="10">
        <v>-39.700000000000003</v>
      </c>
      <c r="O113" s="10">
        <v>-54.3</v>
      </c>
      <c r="P113" s="10">
        <v>-35.700000000000003</v>
      </c>
      <c r="Q113" s="10">
        <v>-29.5</v>
      </c>
      <c r="R113" s="10">
        <v>-17.3</v>
      </c>
      <c r="S113" s="10">
        <v>-5.4</v>
      </c>
      <c r="T113" s="10">
        <v>-16.2</v>
      </c>
      <c r="U113" s="10">
        <v>-9.1</v>
      </c>
      <c r="V113" s="263"/>
      <c r="W113" s="263"/>
      <c r="X113" s="263"/>
      <c r="Y113" s="263"/>
    </row>
    <row r="114" spans="1:25">
      <c r="A114" s="40" t="s">
        <v>45</v>
      </c>
      <c r="E114" s="51"/>
      <c r="F114" s="9"/>
      <c r="G114" s="9"/>
      <c r="H114" s="9"/>
      <c r="I114" s="9"/>
      <c r="J114" s="9"/>
      <c r="K114" s="9"/>
      <c r="L114" s="9"/>
      <c r="M114" s="9"/>
      <c r="N114" s="9"/>
      <c r="O114" s="9"/>
      <c r="P114" s="9"/>
      <c r="Q114" s="9"/>
      <c r="R114" s="9"/>
      <c r="S114" s="9"/>
      <c r="T114" s="9"/>
      <c r="U114" s="9"/>
      <c r="V114" s="260"/>
      <c r="W114" s="260"/>
      <c r="X114" s="260"/>
      <c r="Y114" s="260"/>
    </row>
    <row r="115" spans="1:25">
      <c r="A115" s="40" t="s">
        <v>42</v>
      </c>
      <c r="E115" s="146" t="s">
        <v>154</v>
      </c>
      <c r="F115" s="9"/>
      <c r="G115" s="9"/>
      <c r="H115" s="9"/>
      <c r="I115" s="9"/>
      <c r="J115" s="9"/>
      <c r="K115" s="9"/>
      <c r="L115" s="9"/>
      <c r="M115" s="9"/>
      <c r="N115" s="9"/>
      <c r="O115" s="9"/>
      <c r="P115" s="9"/>
      <c r="Q115" s="9"/>
      <c r="R115" s="9"/>
      <c r="S115" s="9"/>
      <c r="T115" s="9"/>
      <c r="U115" s="9"/>
      <c r="V115" s="260"/>
      <c r="W115" s="260"/>
      <c r="X115" s="260"/>
      <c r="Y115" s="260"/>
    </row>
    <row r="116" spans="1:25">
      <c r="A116" s="40" t="s">
        <v>43</v>
      </c>
      <c r="E116" s="149" t="s">
        <v>10</v>
      </c>
      <c r="F116" s="9">
        <v>1727</v>
      </c>
      <c r="G116" s="9">
        <v>3577</v>
      </c>
      <c r="H116" s="9">
        <v>5206</v>
      </c>
      <c r="I116" s="9">
        <v>7129</v>
      </c>
      <c r="J116" s="9">
        <v>1501</v>
      </c>
      <c r="K116" s="9">
        <v>3231</v>
      </c>
      <c r="L116" s="9">
        <v>4732</v>
      </c>
      <c r="M116" s="9">
        <v>6389</v>
      </c>
      <c r="N116" s="9">
        <v>1378</v>
      </c>
      <c r="O116" s="9">
        <f>+N116+O44</f>
        <v>2869</v>
      </c>
      <c r="P116" s="9">
        <v>4295</v>
      </c>
      <c r="Q116" s="9">
        <v>5882</v>
      </c>
      <c r="R116" s="9">
        <v>1408</v>
      </c>
      <c r="S116" s="9">
        <v>2870</v>
      </c>
      <c r="T116" s="9">
        <v>4169</v>
      </c>
      <c r="U116" s="9">
        <v>5571</v>
      </c>
      <c r="V116" s="260">
        <v>1408</v>
      </c>
      <c r="W116" s="260">
        <v>2870</v>
      </c>
      <c r="X116" s="260">
        <v>4169</v>
      </c>
      <c r="Y116" s="260">
        <v>5571</v>
      </c>
    </row>
    <row r="117" spans="1:25">
      <c r="A117" s="40" t="s">
        <v>43</v>
      </c>
      <c r="E117" s="51" t="s">
        <v>17</v>
      </c>
      <c r="F117" s="9">
        <v>105</v>
      </c>
      <c r="G117" s="9">
        <v>270</v>
      </c>
      <c r="H117" s="9">
        <v>443</v>
      </c>
      <c r="I117" s="9">
        <v>668</v>
      </c>
      <c r="J117" s="9">
        <v>91</v>
      </c>
      <c r="K117" s="9">
        <v>298</v>
      </c>
      <c r="L117" s="9">
        <v>500</v>
      </c>
      <c r="M117" s="9">
        <v>743</v>
      </c>
      <c r="N117" s="9">
        <v>177</v>
      </c>
      <c r="O117" s="9">
        <f>+N117+O45</f>
        <v>451</v>
      </c>
      <c r="P117" s="9">
        <v>650</v>
      </c>
      <c r="Q117" s="9">
        <v>841</v>
      </c>
      <c r="R117" s="9">
        <v>132</v>
      </c>
      <c r="S117" s="9">
        <v>287</v>
      </c>
      <c r="T117" s="9">
        <v>438</v>
      </c>
      <c r="U117" s="9">
        <v>596</v>
      </c>
      <c r="V117" s="260">
        <v>130</v>
      </c>
      <c r="W117" s="283">
        <f>+V117+W45</f>
        <v>284</v>
      </c>
      <c r="X117" s="283">
        <f>+W117+X45</f>
        <v>433</v>
      </c>
      <c r="Y117" s="283">
        <f>+X117+Y45</f>
        <v>588</v>
      </c>
    </row>
    <row r="118" spans="1:25">
      <c r="A118" s="40" t="s">
        <v>43</v>
      </c>
      <c r="E118" s="51" t="s">
        <v>145</v>
      </c>
      <c r="F118" s="10">
        <v>6.079907353792704</v>
      </c>
      <c r="G118" s="10">
        <v>7.5</v>
      </c>
      <c r="H118" s="10">
        <v>8.5094122166730699</v>
      </c>
      <c r="I118" s="10">
        <v>9.370178145602468</v>
      </c>
      <c r="J118" s="10">
        <v>6.0626249167221857</v>
      </c>
      <c r="K118" s="10">
        <v>9.223150727329001</v>
      </c>
      <c r="L118" s="10">
        <v>10.566356720202874</v>
      </c>
      <c r="M118" s="10">
        <v>11.629362967600564</v>
      </c>
      <c r="N118" s="10">
        <v>12.844702467343977</v>
      </c>
      <c r="O118" s="10">
        <f>+O117/O116*100</f>
        <v>15.719762983617985</v>
      </c>
      <c r="P118" s="10">
        <v>15.133876600698487</v>
      </c>
      <c r="Q118" s="10">
        <v>14.297857871472289</v>
      </c>
      <c r="R118" s="10">
        <v>9.375</v>
      </c>
      <c r="S118" s="10">
        <v>10</v>
      </c>
      <c r="T118" s="10">
        <v>10.506116574718158</v>
      </c>
      <c r="U118" s="10">
        <v>10.698258840423621</v>
      </c>
      <c r="V118" s="263">
        <v>9.232954545454545</v>
      </c>
      <c r="W118" s="263">
        <f>+W117/W116*100</f>
        <v>9.89547038327526</v>
      </c>
      <c r="X118" s="263">
        <f>+X117/X116*100</f>
        <v>10.386183737107221</v>
      </c>
      <c r="Y118" s="263">
        <f>+Y117/Y116*100</f>
        <v>10.554658050619278</v>
      </c>
    </row>
    <row r="119" spans="1:25">
      <c r="A119" s="40" t="s">
        <v>43</v>
      </c>
      <c r="E119" s="51" t="s">
        <v>152</v>
      </c>
      <c r="F119" s="10"/>
      <c r="G119" s="10"/>
      <c r="H119" s="10"/>
      <c r="I119" s="10"/>
      <c r="J119" s="10"/>
      <c r="K119" s="10"/>
      <c r="L119" s="10"/>
      <c r="M119" s="10"/>
      <c r="N119" s="10">
        <v>-0.8</v>
      </c>
      <c r="O119" s="10">
        <v>-4.5999999999999996</v>
      </c>
      <c r="P119" s="10">
        <v>-4</v>
      </c>
      <c r="Q119" s="10">
        <v>-3.7</v>
      </c>
      <c r="R119" s="10">
        <v>1.4</v>
      </c>
      <c r="S119" s="10">
        <v>-0.7</v>
      </c>
      <c r="T119" s="10">
        <v>-2.1</v>
      </c>
      <c r="U119" s="10">
        <v>-3.9</v>
      </c>
      <c r="V119" s="263">
        <v>1.4</v>
      </c>
      <c r="W119" s="263">
        <v>-0.7</v>
      </c>
      <c r="X119" s="263">
        <v>-2.1</v>
      </c>
      <c r="Y119" s="263">
        <v>-3.9</v>
      </c>
    </row>
    <row r="120" spans="1:25">
      <c r="A120" s="40" t="s">
        <v>43</v>
      </c>
      <c r="E120" s="51" t="s">
        <v>153</v>
      </c>
      <c r="F120" s="10"/>
      <c r="G120" s="10"/>
      <c r="H120" s="10"/>
      <c r="I120" s="10"/>
      <c r="J120" s="10"/>
      <c r="K120" s="10"/>
      <c r="L120" s="10"/>
      <c r="M120" s="10"/>
      <c r="N120" s="10">
        <v>118.5</v>
      </c>
      <c r="O120" s="10">
        <v>63.4</v>
      </c>
      <c r="P120" s="10">
        <v>37.700000000000003</v>
      </c>
      <c r="Q120" s="10">
        <v>18.5</v>
      </c>
      <c r="R120" s="10">
        <v>-25.9</v>
      </c>
      <c r="S120" s="10">
        <v>-36.799999999999997</v>
      </c>
      <c r="T120" s="10">
        <v>-31.6</v>
      </c>
      <c r="U120" s="10">
        <v>-26.9</v>
      </c>
      <c r="V120" s="263"/>
      <c r="W120" s="263"/>
      <c r="X120" s="263"/>
      <c r="Y120" s="263"/>
    </row>
    <row r="121" spans="1:25">
      <c r="A121" s="40" t="s">
        <v>45</v>
      </c>
      <c r="E121" s="51"/>
      <c r="F121" s="9"/>
      <c r="G121" s="9"/>
      <c r="H121" s="9"/>
      <c r="I121" s="9"/>
      <c r="J121" s="9"/>
      <c r="K121" s="9"/>
      <c r="L121" s="9"/>
      <c r="M121" s="9"/>
      <c r="N121" s="9"/>
      <c r="O121" s="9"/>
      <c r="P121" s="9"/>
      <c r="Q121" s="9"/>
      <c r="R121" s="9"/>
      <c r="S121" s="9"/>
      <c r="T121" s="9"/>
      <c r="U121" s="9"/>
      <c r="V121" s="260"/>
      <c r="W121" s="260"/>
      <c r="X121" s="260"/>
      <c r="Y121" s="260"/>
    </row>
    <row r="122" spans="1:25">
      <c r="A122" s="40" t="s">
        <v>42</v>
      </c>
      <c r="E122" s="146" t="s">
        <v>155</v>
      </c>
      <c r="F122" s="9"/>
      <c r="G122" s="9"/>
      <c r="H122" s="9"/>
      <c r="I122" s="9"/>
      <c r="J122" s="9"/>
      <c r="K122" s="9"/>
      <c r="L122" s="9"/>
      <c r="M122" s="9"/>
      <c r="N122" s="9"/>
      <c r="O122" s="9"/>
      <c r="P122" s="9"/>
      <c r="Q122" s="9"/>
      <c r="R122" s="9"/>
      <c r="S122" s="9"/>
      <c r="T122" s="9"/>
      <c r="U122" s="9"/>
      <c r="V122" s="260"/>
      <c r="W122" s="260"/>
      <c r="X122" s="260"/>
      <c r="Y122" s="260"/>
    </row>
    <row r="123" spans="1:25">
      <c r="A123" s="40" t="s">
        <v>43</v>
      </c>
      <c r="E123" s="149" t="s">
        <v>10</v>
      </c>
      <c r="F123" s="9">
        <v>2</v>
      </c>
      <c r="G123" s="9">
        <v>4</v>
      </c>
      <c r="H123" s="9">
        <v>6</v>
      </c>
      <c r="I123" s="9">
        <v>6</v>
      </c>
      <c r="J123" s="9">
        <v>8</v>
      </c>
      <c r="K123" s="9">
        <v>10</v>
      </c>
      <c r="L123" s="9">
        <v>11</v>
      </c>
      <c r="M123" s="9">
        <v>11</v>
      </c>
      <c r="N123" s="9">
        <v>0</v>
      </c>
      <c r="O123" s="9">
        <v>1</v>
      </c>
      <c r="P123" s="9">
        <v>1</v>
      </c>
      <c r="Q123" s="9">
        <v>1</v>
      </c>
      <c r="R123" s="9">
        <v>0</v>
      </c>
      <c r="S123" s="9">
        <v>0</v>
      </c>
      <c r="T123" s="9">
        <v>0</v>
      </c>
      <c r="U123" s="9">
        <v>1</v>
      </c>
      <c r="V123" s="282">
        <v>0</v>
      </c>
      <c r="W123" s="260">
        <v>0</v>
      </c>
      <c r="X123" s="260">
        <v>0</v>
      </c>
      <c r="Y123" s="260">
        <v>1</v>
      </c>
    </row>
    <row r="124" spans="1:25">
      <c r="A124" s="40" t="s">
        <v>43</v>
      </c>
      <c r="E124" s="51" t="s">
        <v>17</v>
      </c>
      <c r="F124" s="9">
        <v>-125</v>
      </c>
      <c r="G124" s="9">
        <v>-264</v>
      </c>
      <c r="H124" s="9">
        <v>-404</v>
      </c>
      <c r="I124" s="9">
        <v>-507</v>
      </c>
      <c r="J124" s="9">
        <v>-125</v>
      </c>
      <c r="K124" s="9">
        <v>-285</v>
      </c>
      <c r="L124" s="9">
        <v>-459</v>
      </c>
      <c r="M124" s="9">
        <v>-534</v>
      </c>
      <c r="N124" s="9">
        <v>-148</v>
      </c>
      <c r="O124" s="9">
        <v>-285</v>
      </c>
      <c r="P124" s="9">
        <v>-500</v>
      </c>
      <c r="Q124" s="9">
        <v>-744</v>
      </c>
      <c r="R124" s="9">
        <v>-155</v>
      </c>
      <c r="S124" s="9">
        <v>-406</v>
      </c>
      <c r="T124" s="9">
        <v>-595</v>
      </c>
      <c r="U124" s="9">
        <v>-926</v>
      </c>
      <c r="V124" s="260">
        <v>-151</v>
      </c>
      <c r="W124" s="283">
        <f>+V124+W52</f>
        <v>-399</v>
      </c>
      <c r="X124" s="283">
        <f>+W124+X52</f>
        <v>-586</v>
      </c>
      <c r="Y124" s="283">
        <f>+X124+Y52</f>
        <v>-910</v>
      </c>
    </row>
    <row r="125" spans="1:25">
      <c r="A125" s="40" t="s">
        <v>43</v>
      </c>
      <c r="E125" s="51" t="s">
        <v>145</v>
      </c>
      <c r="F125" s="10"/>
      <c r="G125" s="10"/>
      <c r="H125" s="10"/>
      <c r="I125" s="10"/>
      <c r="J125" s="10"/>
      <c r="K125" s="10"/>
      <c r="L125" s="10"/>
      <c r="M125" s="10"/>
      <c r="N125" s="10"/>
      <c r="O125" s="10"/>
      <c r="P125" s="10"/>
      <c r="Q125" s="10"/>
      <c r="R125" s="10"/>
      <c r="S125" s="10"/>
      <c r="T125" s="10"/>
      <c r="U125" s="10"/>
      <c r="V125" s="263"/>
      <c r="W125" s="263"/>
      <c r="X125" s="263"/>
      <c r="Y125" s="263"/>
    </row>
    <row r="126" spans="1:25">
      <c r="A126" s="40" t="s">
        <v>43</v>
      </c>
      <c r="E126" s="51" t="s">
        <v>152</v>
      </c>
      <c r="F126" s="10"/>
      <c r="G126" s="10"/>
      <c r="H126" s="10"/>
      <c r="I126" s="10"/>
      <c r="J126" s="10"/>
      <c r="K126" s="10"/>
      <c r="L126" s="10"/>
      <c r="M126" s="10"/>
      <c r="N126" s="10"/>
      <c r="O126" s="10"/>
      <c r="P126" s="10"/>
      <c r="Q126" s="10"/>
      <c r="R126" s="10"/>
      <c r="S126" s="10"/>
      <c r="T126" s="10"/>
      <c r="U126" s="10"/>
      <c r="V126" s="263"/>
      <c r="W126" s="263"/>
      <c r="X126" s="263"/>
      <c r="Y126" s="263"/>
    </row>
    <row r="127" spans="1:25">
      <c r="A127" s="40" t="s">
        <v>43</v>
      </c>
      <c r="E127" s="51" t="s">
        <v>153</v>
      </c>
      <c r="F127" s="10"/>
      <c r="G127" s="10"/>
      <c r="H127" s="10"/>
      <c r="I127" s="10"/>
      <c r="J127" s="10"/>
      <c r="K127" s="10"/>
      <c r="L127" s="10"/>
      <c r="M127" s="10"/>
      <c r="N127" s="10"/>
      <c r="O127" s="10"/>
      <c r="P127" s="10"/>
      <c r="Q127" s="10"/>
      <c r="R127" s="10"/>
      <c r="S127" s="10"/>
      <c r="T127" s="10"/>
      <c r="U127" s="10"/>
      <c r="V127" s="263"/>
      <c r="W127" s="263"/>
      <c r="X127" s="263"/>
      <c r="Y127" s="263"/>
    </row>
    <row r="128" spans="1:25">
      <c r="A128" s="40" t="s">
        <v>45</v>
      </c>
      <c r="E128" s="55"/>
      <c r="F128" s="9"/>
      <c r="G128" s="9"/>
      <c r="H128" s="9"/>
      <c r="I128" s="9"/>
      <c r="J128" s="9"/>
      <c r="K128" s="9"/>
      <c r="L128" s="9"/>
      <c r="M128" s="9"/>
      <c r="N128" s="9"/>
      <c r="O128" s="9"/>
      <c r="P128" s="9"/>
      <c r="Q128" s="9"/>
      <c r="R128" s="9"/>
      <c r="S128" s="9"/>
      <c r="T128" s="9"/>
      <c r="U128" s="9"/>
      <c r="V128" s="260"/>
      <c r="W128" s="260"/>
      <c r="X128" s="260"/>
      <c r="Y128" s="260"/>
    </row>
    <row r="129" spans="1:25">
      <c r="A129" s="40" t="s">
        <v>42</v>
      </c>
      <c r="E129" s="146" t="s">
        <v>441</v>
      </c>
      <c r="F129" s="9"/>
      <c r="G129" s="9"/>
      <c r="H129" s="9"/>
      <c r="I129" s="9"/>
      <c r="J129" s="9"/>
      <c r="K129" s="9"/>
      <c r="L129" s="9"/>
      <c r="M129" s="9"/>
      <c r="N129" s="9"/>
      <c r="O129" s="9"/>
      <c r="P129" s="9"/>
      <c r="Q129" s="9"/>
      <c r="R129" s="9"/>
      <c r="S129" s="9"/>
      <c r="T129" s="9"/>
      <c r="U129" s="9"/>
      <c r="V129" s="260"/>
      <c r="W129" s="260"/>
      <c r="X129" s="260"/>
      <c r="Y129" s="260"/>
    </row>
    <row r="130" spans="1:25">
      <c r="A130" s="40" t="s">
        <v>43</v>
      </c>
      <c r="E130" s="149" t="s">
        <v>10</v>
      </c>
      <c r="F130" s="9">
        <v>25818</v>
      </c>
      <c r="G130" s="9">
        <v>53300</v>
      </c>
      <c r="H130" s="9">
        <v>80917</v>
      </c>
      <c r="I130" s="9">
        <v>109132</v>
      </c>
      <c r="J130" s="9">
        <v>25133</v>
      </c>
      <c r="K130" s="9">
        <v>52444</v>
      </c>
      <c r="L130" s="9">
        <v>78770</v>
      </c>
      <c r="M130" s="9">
        <f>+M81+M88+M95+M102+M109+M116+M123</f>
        <v>106326</v>
      </c>
      <c r="N130" s="9">
        <v>23436</v>
      </c>
      <c r="O130" s="9">
        <f t="shared" ref="O130:Q131" si="10">+O81+O88+O95+O102+O109+O116+O123</f>
        <v>47579</v>
      </c>
      <c r="P130" s="9">
        <f t="shared" si="10"/>
        <v>73229</v>
      </c>
      <c r="Q130" s="9">
        <f t="shared" si="10"/>
        <v>101598</v>
      </c>
      <c r="R130" s="9">
        <f t="shared" ref="R130:T131" si="11">+R81+R88+R95+R102+R109+R116+R123</f>
        <v>25875</v>
      </c>
      <c r="S130" s="9">
        <f t="shared" si="11"/>
        <v>53638</v>
      </c>
      <c r="T130" s="9">
        <f t="shared" si="11"/>
        <v>80809</v>
      </c>
      <c r="U130" s="9">
        <f>+U81+U88+U95+U102+U109+U116+U123</f>
        <v>109994</v>
      </c>
      <c r="V130" s="260">
        <v>25875</v>
      </c>
      <c r="W130" s="260">
        <v>53638</v>
      </c>
      <c r="X130" s="260">
        <v>80809</v>
      </c>
      <c r="Y130" s="260">
        <v>109994</v>
      </c>
    </row>
    <row r="131" spans="1:25">
      <c r="A131" s="40" t="s">
        <v>43</v>
      </c>
      <c r="E131" s="51" t="s">
        <v>17</v>
      </c>
      <c r="F131" s="9">
        <v>38</v>
      </c>
      <c r="G131" s="9">
        <v>1065</v>
      </c>
      <c r="H131" s="9">
        <v>3299</v>
      </c>
      <c r="I131" s="9">
        <v>5322</v>
      </c>
      <c r="J131" s="9">
        <v>1326</v>
      </c>
      <c r="K131" s="9">
        <v>2803</v>
      </c>
      <c r="L131" s="9">
        <v>4780</v>
      </c>
      <c r="M131" s="9">
        <f>+M82+M89+M96+M103+M110+M117+M124</f>
        <v>6494</v>
      </c>
      <c r="N131" s="9">
        <v>696</v>
      </c>
      <c r="O131" s="9">
        <f t="shared" si="10"/>
        <v>1441</v>
      </c>
      <c r="P131" s="9">
        <f t="shared" si="10"/>
        <v>2539</v>
      </c>
      <c r="Q131" s="9">
        <f t="shared" si="10"/>
        <v>3155</v>
      </c>
      <c r="R131" s="9">
        <f t="shared" si="11"/>
        <v>943</v>
      </c>
      <c r="S131" s="9">
        <f t="shared" si="11"/>
        <v>2093</v>
      </c>
      <c r="T131" s="9">
        <f t="shared" si="11"/>
        <v>3554</v>
      </c>
      <c r="U131" s="9">
        <f>+U82+U89+U96+U103+U110+U117+U124</f>
        <v>5182</v>
      </c>
      <c r="V131" s="260">
        <v>907</v>
      </c>
      <c r="W131" s="283">
        <f>+V131+W59</f>
        <v>2019</v>
      </c>
      <c r="X131" s="283">
        <f>+W131+X59</f>
        <v>3442</v>
      </c>
      <c r="Y131" s="283">
        <f>+X131+Y59</f>
        <v>5032</v>
      </c>
    </row>
    <row r="132" spans="1:25">
      <c r="A132" s="40" t="s">
        <v>43</v>
      </c>
      <c r="E132" s="51" t="s">
        <v>145</v>
      </c>
      <c r="F132" s="10">
        <v>0.14718413509954295</v>
      </c>
      <c r="G132" s="10">
        <v>2</v>
      </c>
      <c r="H132" s="10">
        <v>4.0770171904544164</v>
      </c>
      <c r="I132" s="10">
        <f>+I131/I130*100</f>
        <v>4.8766631235567939</v>
      </c>
      <c r="J132" s="10">
        <v>5.2759320415390123</v>
      </c>
      <c r="K132" s="10">
        <v>5.3447486843108845</v>
      </c>
      <c r="L132" s="10">
        <v>6.0683001142566964</v>
      </c>
      <c r="M132" s="10">
        <f>+M131/M130*100</f>
        <v>6.1076312472960517</v>
      </c>
      <c r="N132" s="10">
        <v>2.9697900665642605</v>
      </c>
      <c r="O132" s="10">
        <f t="shared" ref="O132:T132" si="12">+O131/O130*100</f>
        <v>3.0286470922045439</v>
      </c>
      <c r="P132" s="10">
        <f t="shared" si="12"/>
        <v>3.4672056152617134</v>
      </c>
      <c r="Q132" s="10">
        <f t="shared" si="12"/>
        <v>3.1053760900805134</v>
      </c>
      <c r="R132" s="10">
        <f t="shared" si="12"/>
        <v>3.6444444444444448</v>
      </c>
      <c r="S132" s="10">
        <f t="shared" si="12"/>
        <v>3.9020843431895296</v>
      </c>
      <c r="T132" s="10">
        <f t="shared" si="12"/>
        <v>4.3980249724659384</v>
      </c>
      <c r="U132" s="10">
        <f>+U131/U130*100</f>
        <v>4.7111660636034687</v>
      </c>
      <c r="V132" s="263">
        <v>3.5</v>
      </c>
      <c r="W132" s="263">
        <f>+W131/W130*100</f>
        <v>3.7641224505015098</v>
      </c>
      <c r="X132" s="263">
        <f>+X131/X130*100</f>
        <v>4.2594265490230052</v>
      </c>
      <c r="Y132" s="263">
        <f>+Y131/Y130*100</f>
        <v>4.5747949888175716</v>
      </c>
    </row>
    <row r="133" spans="1:25">
      <c r="A133" s="40" t="s">
        <v>43</v>
      </c>
      <c r="E133" s="51" t="s">
        <v>152</v>
      </c>
      <c r="F133" s="10">
        <v>-8.4</v>
      </c>
      <c r="G133" s="10">
        <v>-8</v>
      </c>
      <c r="H133" s="10">
        <v>-6.2</v>
      </c>
      <c r="I133" s="10">
        <v>-4.8</v>
      </c>
      <c r="J133" s="10">
        <v>4.0999999999999996</v>
      </c>
      <c r="K133" s="10">
        <v>3.5</v>
      </c>
      <c r="L133" s="10">
        <v>1.5</v>
      </c>
      <c r="M133" s="10">
        <v>1.5</v>
      </c>
      <c r="N133" s="10">
        <v>0.9</v>
      </c>
      <c r="O133" s="10">
        <v>-0.4</v>
      </c>
      <c r="P133" s="10">
        <v>0.5</v>
      </c>
      <c r="Q133" s="10">
        <v>1.9</v>
      </c>
      <c r="R133" s="10">
        <v>9.3000000000000007</v>
      </c>
      <c r="S133" s="10">
        <v>10.4</v>
      </c>
      <c r="T133" s="10">
        <v>10.1</v>
      </c>
      <c r="U133" s="10">
        <v>9.4</v>
      </c>
      <c r="V133" s="263">
        <v>9.3000000000000007</v>
      </c>
      <c r="W133" s="263">
        <v>10.4</v>
      </c>
      <c r="X133" s="263">
        <v>10.1</v>
      </c>
      <c r="Y133" s="263">
        <v>9.4</v>
      </c>
    </row>
    <row r="134" spans="1:25">
      <c r="A134" s="40" t="s">
        <v>43</v>
      </c>
      <c r="E134" s="51" t="s">
        <v>153</v>
      </c>
      <c r="F134" s="10">
        <v>179.2</v>
      </c>
      <c r="G134" s="10">
        <v>42.6</v>
      </c>
      <c r="H134" s="10">
        <v>63</v>
      </c>
      <c r="I134" s="10">
        <v>236.7</v>
      </c>
      <c r="J134" s="10">
        <v>5208</v>
      </c>
      <c r="K134" s="10">
        <v>185.1</v>
      </c>
      <c r="L134" s="10">
        <v>50.8</v>
      </c>
      <c r="M134" s="10">
        <v>50.8</v>
      </c>
      <c r="N134" s="10">
        <v>-42.6</v>
      </c>
      <c r="O134" s="10">
        <v>-44.1</v>
      </c>
      <c r="P134" s="10">
        <v>-43.3</v>
      </c>
      <c r="Q134" s="10">
        <v>-48.9</v>
      </c>
      <c r="R134" s="10">
        <v>33.299999999999997</v>
      </c>
      <c r="S134" s="10">
        <v>41.4</v>
      </c>
      <c r="T134" s="10">
        <v>39.6</v>
      </c>
      <c r="U134" s="10">
        <v>64.900000000000006</v>
      </c>
      <c r="V134" s="263"/>
      <c r="W134" s="263"/>
      <c r="X134" s="263"/>
      <c r="Y134" s="263"/>
    </row>
    <row r="135" spans="1:25">
      <c r="A135" s="40" t="s">
        <v>45</v>
      </c>
      <c r="E135" s="146"/>
      <c r="F135" s="1"/>
      <c r="G135" s="1"/>
      <c r="H135" s="1"/>
      <c r="I135" s="1"/>
      <c r="J135" s="1"/>
      <c r="K135" s="1"/>
      <c r="L135" s="1"/>
      <c r="M135" s="1"/>
      <c r="N135" s="1"/>
      <c r="O135" s="1"/>
      <c r="P135" s="1"/>
      <c r="Q135" s="1"/>
      <c r="R135" s="1"/>
      <c r="S135" s="1"/>
      <c r="T135" s="1"/>
      <c r="U135" s="14"/>
      <c r="V135" s="257"/>
      <c r="W135" s="257"/>
      <c r="X135" s="257"/>
      <c r="Y135" s="258"/>
    </row>
    <row r="136" spans="1:25">
      <c r="A136" s="40" t="s">
        <v>42</v>
      </c>
      <c r="E136" s="146" t="s">
        <v>16</v>
      </c>
      <c r="F136" s="1"/>
      <c r="G136" s="1"/>
      <c r="H136" s="1"/>
      <c r="I136" s="1"/>
      <c r="J136" s="1"/>
      <c r="K136" s="1"/>
      <c r="L136" s="1"/>
      <c r="M136" s="1"/>
      <c r="N136" s="1"/>
      <c r="O136" s="1"/>
      <c r="P136" s="1"/>
      <c r="Q136" s="1"/>
      <c r="R136" s="1"/>
      <c r="S136" s="1"/>
      <c r="T136" s="1"/>
      <c r="U136" s="14"/>
      <c r="V136" s="257"/>
      <c r="W136" s="257"/>
      <c r="X136" s="257"/>
      <c r="Y136" s="258"/>
    </row>
    <row r="137" spans="1:25">
      <c r="A137" s="40" t="s">
        <v>43</v>
      </c>
      <c r="E137" s="149" t="s">
        <v>10</v>
      </c>
      <c r="F137" s="10"/>
      <c r="G137" s="10"/>
      <c r="H137" s="10"/>
      <c r="I137" s="10"/>
      <c r="J137" s="10"/>
      <c r="K137" s="10"/>
      <c r="L137" s="10"/>
      <c r="M137" s="10"/>
      <c r="N137" s="10"/>
      <c r="O137" s="10"/>
      <c r="P137" s="10"/>
      <c r="Q137" s="10"/>
      <c r="R137" s="10"/>
      <c r="S137" s="10"/>
      <c r="T137" s="10"/>
      <c r="U137" s="10"/>
      <c r="V137" s="263"/>
      <c r="W137" s="263"/>
      <c r="X137" s="263"/>
      <c r="Y137" s="263"/>
    </row>
    <row r="138" spans="1:25">
      <c r="A138" s="40" t="s">
        <v>43</v>
      </c>
      <c r="E138" s="51" t="s">
        <v>17</v>
      </c>
      <c r="F138" s="9">
        <v>-424</v>
      </c>
      <c r="G138" s="9">
        <v>-399</v>
      </c>
      <c r="H138" s="9">
        <v>-343</v>
      </c>
      <c r="I138" s="9">
        <v>-1561</v>
      </c>
      <c r="J138" s="9">
        <v>-95</v>
      </c>
      <c r="K138" s="9">
        <v>-302</v>
      </c>
      <c r="L138" s="9">
        <v>-302</v>
      </c>
      <c r="M138" s="9">
        <v>-1064</v>
      </c>
      <c r="N138" s="9">
        <v>0</v>
      </c>
      <c r="O138" s="9">
        <v>0</v>
      </c>
      <c r="P138" s="9">
        <v>-34</v>
      </c>
      <c r="Q138" s="9">
        <v>-138</v>
      </c>
      <c r="R138" s="9">
        <v>0</v>
      </c>
      <c r="S138" s="9">
        <v>0</v>
      </c>
      <c r="T138" s="9">
        <v>0</v>
      </c>
      <c r="U138" s="9">
        <v>-1032</v>
      </c>
      <c r="V138" s="260">
        <v>0</v>
      </c>
      <c r="W138" s="260">
        <v>0</v>
      </c>
      <c r="X138" s="260">
        <v>0</v>
      </c>
      <c r="Y138" s="260">
        <v>-1032</v>
      </c>
    </row>
    <row r="139" spans="1:25">
      <c r="A139" s="40" t="s">
        <v>43</v>
      </c>
      <c r="E139" s="51" t="s">
        <v>145</v>
      </c>
      <c r="F139" s="10"/>
      <c r="G139" s="10"/>
      <c r="H139" s="10"/>
      <c r="I139" s="10"/>
      <c r="J139" s="10"/>
      <c r="K139" s="10"/>
      <c r="L139" s="10"/>
      <c r="M139" s="10"/>
      <c r="N139" s="10"/>
      <c r="O139" s="10"/>
      <c r="P139" s="10"/>
      <c r="Q139" s="10"/>
      <c r="R139" s="10"/>
      <c r="S139" s="10"/>
      <c r="T139" s="10"/>
      <c r="U139" s="10"/>
      <c r="V139" s="263"/>
      <c r="W139" s="263"/>
      <c r="X139" s="263"/>
      <c r="Y139" s="263"/>
    </row>
    <row r="140" spans="1:25">
      <c r="A140" s="40" t="s">
        <v>43</v>
      </c>
      <c r="E140" s="51" t="s">
        <v>152</v>
      </c>
      <c r="F140" s="10"/>
      <c r="G140" s="10"/>
      <c r="H140" s="10"/>
      <c r="I140" s="10"/>
      <c r="J140" s="10"/>
      <c r="K140" s="10"/>
      <c r="L140" s="10"/>
      <c r="M140" s="10"/>
      <c r="N140" s="10"/>
      <c r="O140" s="10"/>
      <c r="P140" s="10"/>
      <c r="Q140" s="10"/>
      <c r="R140" s="10"/>
      <c r="S140" s="10"/>
      <c r="T140" s="10"/>
      <c r="U140" s="10"/>
      <c r="V140" s="263"/>
      <c r="W140" s="263"/>
      <c r="X140" s="263"/>
      <c r="Y140" s="263"/>
    </row>
    <row r="141" spans="1:25">
      <c r="A141" s="40" t="s">
        <v>43</v>
      </c>
      <c r="E141" s="51" t="s">
        <v>153</v>
      </c>
      <c r="F141" s="10"/>
      <c r="G141" s="10"/>
      <c r="H141" s="10"/>
      <c r="I141" s="10"/>
      <c r="J141" s="10"/>
      <c r="K141" s="10"/>
      <c r="L141" s="10"/>
      <c r="M141" s="10"/>
      <c r="N141" s="10"/>
      <c r="O141" s="10"/>
      <c r="P141" s="10"/>
      <c r="Q141" s="10"/>
      <c r="R141" s="10"/>
      <c r="S141" s="10"/>
      <c r="T141" s="10"/>
      <c r="U141" s="10"/>
      <c r="V141" s="263"/>
      <c r="W141" s="263"/>
      <c r="X141" s="263"/>
      <c r="Y141" s="263"/>
    </row>
    <row r="142" spans="1:25">
      <c r="A142" s="40" t="s">
        <v>45</v>
      </c>
      <c r="E142" s="55"/>
      <c r="F142" s="9"/>
      <c r="G142" s="9"/>
      <c r="H142" s="9"/>
      <c r="I142" s="9"/>
      <c r="J142" s="9"/>
      <c r="K142" s="9"/>
      <c r="L142" s="9"/>
      <c r="M142" s="9"/>
      <c r="N142" s="9"/>
      <c r="O142" s="9"/>
      <c r="P142" s="9"/>
      <c r="Q142" s="9"/>
      <c r="R142" s="9"/>
      <c r="S142" s="9"/>
      <c r="T142" s="9"/>
      <c r="U142" s="9"/>
      <c r="V142" s="260"/>
      <c r="W142" s="260"/>
      <c r="X142" s="260"/>
      <c r="Y142" s="260"/>
    </row>
    <row r="143" spans="1:25">
      <c r="A143" s="40" t="s">
        <v>42</v>
      </c>
      <c r="E143" s="146" t="s">
        <v>162</v>
      </c>
      <c r="F143" s="1"/>
      <c r="G143" s="1"/>
      <c r="H143" s="1"/>
      <c r="I143" s="1"/>
      <c r="J143" s="1"/>
      <c r="K143" s="1"/>
      <c r="L143" s="1"/>
      <c r="M143" s="1"/>
      <c r="N143" s="1"/>
      <c r="O143" s="1"/>
      <c r="P143" s="1"/>
      <c r="Q143" s="1"/>
      <c r="R143" s="1"/>
      <c r="S143" s="1"/>
      <c r="T143" s="1"/>
      <c r="U143" s="14"/>
      <c r="V143" s="257"/>
      <c r="W143" s="257"/>
      <c r="X143" s="257"/>
      <c r="Y143" s="258"/>
    </row>
    <row r="144" spans="1:25">
      <c r="A144" s="40" t="s">
        <v>43</v>
      </c>
      <c r="E144" s="149" t="s">
        <v>10</v>
      </c>
      <c r="F144" s="9">
        <v>25818</v>
      </c>
      <c r="G144" s="9">
        <f>+G130+G137</f>
        <v>53300</v>
      </c>
      <c r="H144" s="9">
        <v>80917</v>
      </c>
      <c r="I144" s="9">
        <f>+I130+I137</f>
        <v>109132</v>
      </c>
      <c r="J144" s="9">
        <v>25133</v>
      </c>
      <c r="K144" s="9">
        <v>52444</v>
      </c>
      <c r="L144" s="9">
        <v>78770</v>
      </c>
      <c r="M144" s="9">
        <f>+M130+M137</f>
        <v>106326</v>
      </c>
      <c r="N144" s="9">
        <v>23436</v>
      </c>
      <c r="O144" s="9">
        <f t="shared" ref="O144:Q145" si="13">+O130+O137</f>
        <v>47579</v>
      </c>
      <c r="P144" s="9">
        <f t="shared" si="13"/>
        <v>73229</v>
      </c>
      <c r="Q144" s="9">
        <f t="shared" si="13"/>
        <v>101598</v>
      </c>
      <c r="R144" s="9">
        <f t="shared" ref="R144:T145" si="14">+R130+R137</f>
        <v>25875</v>
      </c>
      <c r="S144" s="9">
        <f t="shared" si="14"/>
        <v>53638</v>
      </c>
      <c r="T144" s="9">
        <f t="shared" si="14"/>
        <v>80809</v>
      </c>
      <c r="U144" s="9">
        <f>+U130+U137</f>
        <v>109994</v>
      </c>
      <c r="V144" s="260">
        <v>25875</v>
      </c>
      <c r="W144" s="260">
        <v>53638</v>
      </c>
      <c r="X144" s="260">
        <v>80809</v>
      </c>
      <c r="Y144" s="260">
        <v>109994</v>
      </c>
    </row>
    <row r="145" spans="1:25">
      <c r="A145" s="40" t="s">
        <v>43</v>
      </c>
      <c r="E145" s="51" t="s">
        <v>17</v>
      </c>
      <c r="F145" s="9">
        <v>-386</v>
      </c>
      <c r="G145" s="9">
        <f>+G131+G138</f>
        <v>666</v>
      </c>
      <c r="H145" s="9">
        <v>2956</v>
      </c>
      <c r="I145" s="9">
        <f>+I131+I138</f>
        <v>3761</v>
      </c>
      <c r="J145" s="9">
        <v>1231</v>
      </c>
      <c r="K145" s="9">
        <v>2501</v>
      </c>
      <c r="L145" s="9">
        <v>4478</v>
      </c>
      <c r="M145" s="9">
        <f>+M131+M138</f>
        <v>5430</v>
      </c>
      <c r="N145" s="9">
        <v>696</v>
      </c>
      <c r="O145" s="9">
        <f t="shared" si="13"/>
        <v>1441</v>
      </c>
      <c r="P145" s="9">
        <f t="shared" si="13"/>
        <v>2505</v>
      </c>
      <c r="Q145" s="9">
        <f t="shared" si="13"/>
        <v>3017</v>
      </c>
      <c r="R145" s="9">
        <f t="shared" si="14"/>
        <v>943</v>
      </c>
      <c r="S145" s="9">
        <f t="shared" si="14"/>
        <v>2093</v>
      </c>
      <c r="T145" s="9">
        <f t="shared" si="14"/>
        <v>3554</v>
      </c>
      <c r="U145" s="9">
        <f>+U131+U138</f>
        <v>4150</v>
      </c>
      <c r="V145" s="260">
        <f>+V131+V138</f>
        <v>907</v>
      </c>
      <c r="W145" s="260">
        <f>+W131+W138</f>
        <v>2019</v>
      </c>
      <c r="X145" s="260">
        <f>+X131+X138</f>
        <v>3442</v>
      </c>
      <c r="Y145" s="260">
        <f>+Y131+Y138</f>
        <v>4000</v>
      </c>
    </row>
    <row r="146" spans="1:25">
      <c r="A146" s="40" t="s">
        <v>43</v>
      </c>
      <c r="E146" s="51" t="s">
        <v>145</v>
      </c>
      <c r="F146" s="10">
        <v>-1.4950809512743048</v>
      </c>
      <c r="G146" s="10">
        <f>+G145/G144*100</f>
        <v>1.2495309568480302</v>
      </c>
      <c r="H146" s="10">
        <v>3.6531260427351482</v>
      </c>
      <c r="I146" s="10">
        <f>+I145/I144*100</f>
        <v>3.4462852325624018</v>
      </c>
      <c r="J146" s="10">
        <v>4.8979429435403654</v>
      </c>
      <c r="K146" s="10">
        <v>4.7688963465792087</v>
      </c>
      <c r="L146" s="10">
        <v>5.6849054208454994</v>
      </c>
      <c r="M146" s="10">
        <f>+M145/M144*100</f>
        <v>5.1069352745330399</v>
      </c>
      <c r="N146" s="10">
        <v>2.9697900665642605</v>
      </c>
      <c r="O146" s="10">
        <f t="shared" ref="O146:T146" si="15">+O145/O144*100</f>
        <v>3.0286470922045439</v>
      </c>
      <c r="P146" s="10">
        <f t="shared" si="15"/>
        <v>3.4207759221073615</v>
      </c>
      <c r="Q146" s="10">
        <f t="shared" si="15"/>
        <v>2.9695466446189887</v>
      </c>
      <c r="R146" s="10">
        <f t="shared" si="15"/>
        <v>3.6444444444444448</v>
      </c>
      <c r="S146" s="10">
        <f t="shared" si="15"/>
        <v>3.9020843431895296</v>
      </c>
      <c r="T146" s="10">
        <f t="shared" si="15"/>
        <v>4.3980249724659384</v>
      </c>
      <c r="U146" s="10">
        <f>+U145/U144*100</f>
        <v>3.7729330690764948</v>
      </c>
      <c r="V146" s="263">
        <v>3.5</v>
      </c>
      <c r="W146" s="263">
        <f>+W145/W144*100</f>
        <v>3.7641224505015098</v>
      </c>
      <c r="X146" s="263">
        <f>+X145/X144*100</f>
        <v>4.2594265490230052</v>
      </c>
      <c r="Y146" s="263">
        <f>+Y145/Y144*100</f>
        <v>3.6365619942905978</v>
      </c>
    </row>
    <row r="147" spans="1:25">
      <c r="A147" s="40" t="s">
        <v>43</v>
      </c>
      <c r="E147" s="51" t="s">
        <v>152</v>
      </c>
      <c r="F147" s="10">
        <v>-8.4</v>
      </c>
      <c r="G147" s="10">
        <v>-8</v>
      </c>
      <c r="H147" s="10">
        <v>-6.2</v>
      </c>
      <c r="I147" s="10">
        <v>-4.8</v>
      </c>
      <c r="J147" s="10">
        <v>4.0999999999999996</v>
      </c>
      <c r="K147" s="10">
        <v>3.5</v>
      </c>
      <c r="L147" s="10">
        <v>1.5</v>
      </c>
      <c r="M147" s="10">
        <f>+M133</f>
        <v>1.5</v>
      </c>
      <c r="N147" s="10">
        <v>0.9</v>
      </c>
      <c r="O147" s="10">
        <f t="shared" ref="O147:T147" si="16">+O133</f>
        <v>-0.4</v>
      </c>
      <c r="P147" s="10">
        <f t="shared" si="16"/>
        <v>0.5</v>
      </c>
      <c r="Q147" s="10">
        <f t="shared" si="16"/>
        <v>1.9</v>
      </c>
      <c r="R147" s="10">
        <f t="shared" si="16"/>
        <v>9.3000000000000007</v>
      </c>
      <c r="S147" s="10">
        <f t="shared" si="16"/>
        <v>10.4</v>
      </c>
      <c r="T147" s="10">
        <f t="shared" si="16"/>
        <v>10.1</v>
      </c>
      <c r="U147" s="10">
        <f>+U133</f>
        <v>9.4</v>
      </c>
      <c r="V147" s="263">
        <v>9.3000000000000007</v>
      </c>
      <c r="W147" s="263">
        <v>10.4</v>
      </c>
      <c r="X147" s="263">
        <v>10.1</v>
      </c>
      <c r="Y147" s="263">
        <v>9.4</v>
      </c>
    </row>
    <row r="148" spans="1:25">
      <c r="A148" s="40" t="s">
        <v>43</v>
      </c>
      <c r="E148" s="51" t="s">
        <v>153</v>
      </c>
      <c r="F148" s="10"/>
      <c r="G148" s="10"/>
      <c r="H148" s="10"/>
      <c r="I148" s="10"/>
      <c r="J148" s="10"/>
      <c r="K148" s="10"/>
      <c r="L148" s="10"/>
      <c r="M148" s="10"/>
      <c r="N148" s="10"/>
      <c r="V148" s="248"/>
      <c r="W148" s="248"/>
      <c r="X148" s="248"/>
      <c r="Y148" s="248"/>
    </row>
    <row r="149" spans="1:25">
      <c r="A149" s="40" t="s">
        <v>45</v>
      </c>
      <c r="E149" s="55"/>
      <c r="F149" s="9"/>
      <c r="G149" s="9"/>
      <c r="H149" s="9"/>
      <c r="I149" s="9"/>
      <c r="J149" s="9"/>
      <c r="K149" s="9"/>
      <c r="V149" s="248"/>
      <c r="W149" s="248"/>
      <c r="X149" s="248"/>
      <c r="Y149" s="248"/>
    </row>
    <row r="150" spans="1:25">
      <c r="A150" s="40" t="s">
        <v>85</v>
      </c>
      <c r="E150" s="51" t="s">
        <v>548</v>
      </c>
      <c r="F150" s="9"/>
      <c r="G150" s="9"/>
      <c r="H150" s="9"/>
      <c r="I150" s="9"/>
      <c r="J150" s="9"/>
    </row>
    <row r="151" spans="1:25">
      <c r="A151" s="40" t="s">
        <v>85</v>
      </c>
      <c r="E151" s="51" t="s">
        <v>499</v>
      </c>
    </row>
    <row r="152" spans="1:25">
      <c r="E152" s="51"/>
    </row>
    <row r="153" spans="1:25">
      <c r="F153" s="44"/>
      <c r="G153" s="44"/>
      <c r="H153" s="44"/>
      <c r="I153" s="44"/>
      <c r="J153" s="44"/>
    </row>
    <row r="154" spans="1:25">
      <c r="F154" s="44"/>
      <c r="G154" s="44"/>
      <c r="H154" s="44"/>
      <c r="I154" s="44"/>
      <c r="J154" s="44"/>
    </row>
    <row r="155" spans="1:25">
      <c r="F155" s="45"/>
      <c r="G155" s="45"/>
      <c r="H155" s="45"/>
      <c r="I155" s="45"/>
      <c r="J155" s="45"/>
    </row>
  </sheetData>
  <phoneticPr fontId="0" type="noConversion"/>
  <pageMargins left="0.75" right="0.75" top="1" bottom="1" header="0.5" footer="0.5"/>
  <pageSetup paperSize="8" scale="4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41</vt:i4>
      </vt:variant>
    </vt:vector>
  </HeadingPairs>
  <TitlesOfParts>
    <vt:vector size="41" baseType="lpstr">
      <vt:lpstr>Content</vt:lpstr>
      <vt:lpstr>Income_statement-Q</vt:lpstr>
      <vt:lpstr>Change_in_net_sales-Q</vt:lpstr>
      <vt:lpstr>Items_affecting_comparability-Q</vt:lpstr>
      <vt:lpstr>Consolidated_balance_sheet-Q</vt:lpstr>
      <vt:lpstr>Consolidated_cash_flow-Q</vt:lpstr>
      <vt:lpstr>Change_in_consolidated_equity-Q</vt:lpstr>
      <vt:lpstr>Working_cap_and_net_assets-Q</vt:lpstr>
      <vt:lpstr>Business_areas-Q</vt:lpstr>
      <vt:lpstr>Major_Appliances_Europe-Q</vt:lpstr>
      <vt:lpstr>Major_Appliances_NA-Q</vt:lpstr>
      <vt:lpstr>Major_Appliances_LA-Q</vt:lpstr>
      <vt:lpstr>Major_Appliances_AP-Q</vt:lpstr>
      <vt:lpstr>Small_Appliances-Q</vt:lpstr>
      <vt:lpstr>Professional Products-Q</vt:lpstr>
      <vt:lpstr>Net_assets_by_business_area-Q</vt:lpstr>
      <vt:lpstr>Key_ratios-Q</vt:lpstr>
      <vt:lpstr>Net_borrowings-Q</vt:lpstr>
      <vt:lpstr>Income_statement-Y</vt:lpstr>
      <vt:lpstr>Change_in_net_sales-Y</vt:lpstr>
      <vt:lpstr>Items_affecting_comparability-Y</vt:lpstr>
      <vt:lpstr>Consolidated_balance_sheet-Y</vt:lpstr>
      <vt:lpstr>Consolidated_cash_flow-Y</vt:lpstr>
      <vt:lpstr>Business_areas-Y</vt:lpstr>
      <vt:lpstr>Major_Appliances_Europe-Y</vt:lpstr>
      <vt:lpstr>Major_Appliances_NA-Y</vt:lpstr>
      <vt:lpstr>Major_Appliances_LA-Y</vt:lpstr>
      <vt:lpstr>Major_Appliances_AP-Y</vt:lpstr>
      <vt:lpstr>Small_Appliances-Y</vt:lpstr>
      <vt:lpstr>Professional_Products-Y</vt:lpstr>
      <vt:lpstr>Key_ratios-Y</vt:lpstr>
      <vt:lpstr>Net_sales_by_geography-Y</vt:lpstr>
      <vt:lpstr>Net_sales_by_country-Y</vt:lpstr>
      <vt:lpstr>Employees_by_country-Y</vt:lpstr>
      <vt:lpstr>Eleven_year_review-Y</vt:lpstr>
      <vt:lpstr>Distribution_to_shareholders-Y</vt:lpstr>
      <vt:lpstr>Net_borrowings-Y</vt:lpstr>
      <vt:lpstr>Rating-Y</vt:lpstr>
      <vt:lpstr>FX_transaction_forecast-Y</vt:lpstr>
      <vt:lpstr>Repayment_schedule-Y</vt:lpstr>
      <vt:lpstr>Sheet1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Einarsson</cp:lastModifiedBy>
  <cp:lastPrinted>2013-03-18T09:47:14Z</cp:lastPrinted>
  <dcterms:created xsi:type="dcterms:W3CDTF">2009-08-26T11:31:12Z</dcterms:created>
  <dcterms:modified xsi:type="dcterms:W3CDTF">2013-03-25T12:03:05Z</dcterms:modified>
  <cp:category/>
</cp:coreProperties>
</file>