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12" windowHeight="9792" tabRatio="710" activeTab="0"/>
  </bookViews>
  <sheets>
    <sheet name="Content" sheetId="1" r:id="rId1"/>
    <sheet name="US_Data-Y" sheetId="2" r:id="rId2"/>
    <sheet name="Europe_Data-Y" sheetId="3" r:id="rId3"/>
    <sheet name="Europe_Data_Comparison-Q" sheetId="4" r:id="rId4"/>
    <sheet name="Industry_Shipments_Data-Y" sheetId="5" r:id="rId5"/>
  </sheets>
  <externalReferences>
    <externalReference r:id="rId8"/>
    <externalReference r:id="rId9"/>
    <externalReference r:id="rId10"/>
  </externalReferences>
  <definedNames>
    <definedName name="Acquisitions">#REF!</definedName>
    <definedName name="Aggregate_Scrip_Factor">#REF!</definedName>
    <definedName name="Amortisation_Of_Intangible_Assets">#REF!</definedName>
    <definedName name="Associate_Adjustment">#REF!</definedName>
    <definedName name="Associates_After_Tax">#REF!</definedName>
    <definedName name="Associates_Pre_Tax">#REF!</definedName>
    <definedName name="Average_Headcount">#REF!</definedName>
    <definedName name="Buy_Out_Of_Minorities">#REF!</definedName>
    <definedName name="Capital_Expenditure_Other">#REF!</definedName>
    <definedName name="Capital_Expenditure_Tangibles">#REF!</definedName>
    <definedName name="Cash_EPS">#REF!</definedName>
    <definedName name="Cash_Flow">#REF!</definedName>
    <definedName name="Change_In_Net_Working_Capital">#REF!</definedName>
    <definedName name="Closing_Net_Cash_Debt">#REF!</definedName>
    <definedName name="company">'Content'!$C$1</definedName>
    <definedName name="Core_EBIT">#REF!</definedName>
    <definedName name="Core_EBITDA">#REF!</definedName>
    <definedName name="Core_Net_Cash_Debt">#REF!</definedName>
    <definedName name="Core_Sales">#REF!</definedName>
    <definedName name="Depreciation">#REF!</definedName>
    <definedName name="Depreciation_Amortisation">#REF!</definedName>
    <definedName name="Disposals">#REF!</definedName>
    <definedName name="EBIT">#REF!</definedName>
    <definedName name="Equity_Capital">#REF!</definedName>
    <definedName name="Extraordinary_Items_After_Tax">#REF!</definedName>
    <definedName name="Extraordinary_Items_Before_Tax">#REF!</definedName>
    <definedName name="F.1990.12">#REF!</definedName>
    <definedName name="F.1991.12">#REF!</definedName>
    <definedName name="F.1992.12">#REF!</definedName>
    <definedName name="F.1993.12">#REF!</definedName>
    <definedName name="F.1994.12">#REF!</definedName>
    <definedName name="F.1995.12">#REF!</definedName>
    <definedName name="F.1996.12">#REF!</definedName>
    <definedName name="F.1997.12">#REF!</definedName>
    <definedName name="F.1998.12">#REF!</definedName>
    <definedName name="F.1999.12">#REF!</definedName>
    <definedName name="GBL_Capital_Expenditure">#REF!</definedName>
    <definedName name="GBL_Depreciation_Amortisation">#REF!</definedName>
    <definedName name="GBL_Increase_Net_Debt">#REF!</definedName>
    <definedName name="GBL_Net_Acquisitions_Disposals">#REF!</definedName>
    <definedName name="GBL_Operational_Cash_Flow">#REF!</definedName>
    <definedName name="GBL_Other_Operating">#REF!</definedName>
    <definedName name="GBL_Working_Capital_Increase">#REF!</definedName>
    <definedName name="Home_Turnover">#REF!</definedName>
    <definedName name="Increase_In_Net_Cash">#REF!</definedName>
    <definedName name="Intangible_Fixed_Assets">#REF!</definedName>
    <definedName name="Investments_Other_Assets">#REF!</definedName>
    <definedName name="Maintenance_Capital_Expenditure">#REF!</definedName>
    <definedName name="Minorities">#REF!</definedName>
    <definedName name="Minority_Dividends">#REF!</definedName>
    <definedName name="Minority_Interests">#REF!</definedName>
    <definedName name="Movement_In_Provisions">#REF!</definedName>
    <definedName name="Net__Working_Capital">#REF!</definedName>
    <definedName name="Net_Capital_Employed">#REF!</definedName>
    <definedName name="Net_Debt">#REF!</definedName>
    <definedName name="Net_Interest">#REF!</definedName>
    <definedName name="Net_Profit">#REF!</definedName>
    <definedName name="Net_Profit_Group_Share">#REF!</definedName>
    <definedName name="Net_Profit_Other_Item">#REF!</definedName>
    <definedName name="Net_Tangible_Fixed_Assets">#REF!</definedName>
    <definedName name="Net_Working_Capital">#REF!</definedName>
    <definedName name="Net_Working_Capital_Inflation">#REF!</definedName>
    <definedName name="North_America_Turnover">#REF!</definedName>
    <definedName name="Operating_Free_Cash_Flow">#REF!</definedName>
    <definedName name="Other_Items_Cash_Flow">#REF!</definedName>
    <definedName name="Other_Items_Provisions">#REF!</definedName>
    <definedName name="Other_Long_Term_Assets">#REF!</definedName>
    <definedName name="Other_Long_Term_Liabilities">#REF!</definedName>
    <definedName name="Parent_Co_Dividend">#REF!</definedName>
    <definedName name="Pension_Provisions">#REF!</definedName>
    <definedName name="Pension_Provisions_etc">#REF!</definedName>
    <definedName name="Peripheral_Assets">#REF!</definedName>
    <definedName name="Personnel_Costs">#REF!</definedName>
    <definedName name="Pre_Tax_Profit">#REF!</definedName>
    <definedName name="Pre_Tax_Profit_Other_Item">#REF!</definedName>
    <definedName name="_xlnm.Print_Area" localSheetId="1">'US_Data-Y'!$E$1:$X$63</definedName>
    <definedName name="Proceeds_From_Share_Issues">#REF!</definedName>
    <definedName name="Provisions">#REF!</definedName>
    <definedName name="Provisions_Charged">#REF!</definedName>
    <definedName name="q2fyest">#REF!</definedName>
    <definedName name="q2preview1">#REF!</definedName>
    <definedName name="Rest_Of_Europe_Turnover">#REF!</definedName>
    <definedName name="SGW_EPS">#REF!</definedName>
    <definedName name="Shareholders_Funds">#REF!</definedName>
    <definedName name="Stated_BVPS">#REF!</definedName>
    <definedName name="Stated_EPS">#REF!</definedName>
    <definedName name="Tangible_Fixed_Assets">#REF!</definedName>
    <definedName name="Taxation">#REF!</definedName>
    <definedName name="Total_Equity">#REF!</definedName>
    <definedName name="Turnover">#REF!</definedName>
    <definedName name="Unadjusted_Average_SII_Aggregate">#REF!</definedName>
    <definedName name="Unadjusted_Y_E_Shares_In_Issue_Aggregate">#REF!</definedName>
    <definedName name="Wage_Costs">#REF!</definedName>
    <definedName name="Year_End_Headcount">#REF!</definedName>
  </definedNames>
  <calcPr fullCalcOnLoad="1"/>
</workbook>
</file>

<file path=xl/sharedStrings.xml><?xml version="1.0" encoding="utf-8"?>
<sst xmlns="http://schemas.openxmlformats.org/spreadsheetml/2006/main" count="569" uniqueCount="132">
  <si>
    <t>PRODUCT</t>
  </si>
  <si>
    <t xml:space="preserve"> Cooking-Total</t>
  </si>
  <si>
    <t xml:space="preserve"> Free-Standing</t>
  </si>
  <si>
    <t xml:space="preserve"> Built-In</t>
  </si>
  <si>
    <t xml:space="preserve"> Surface Cooking Units</t>
  </si>
  <si>
    <t xml:space="preserve"> Microwave Ovens</t>
  </si>
  <si>
    <t xml:space="preserve"> Home Laundry-Total</t>
  </si>
  <si>
    <t xml:space="preserve"> Automatic Washers</t>
  </si>
  <si>
    <t xml:space="preserve"> Electric</t>
  </si>
  <si>
    <t xml:space="preserve"> Gas</t>
  </si>
  <si>
    <t xml:space="preserve"> Kitchen Clean-Up-Total</t>
  </si>
  <si>
    <t xml:space="preserve"> Disposers</t>
  </si>
  <si>
    <t xml:space="preserve"> Portable</t>
  </si>
  <si>
    <t xml:space="preserve"> Compactors</t>
  </si>
  <si>
    <t xml:space="preserve"> Food Preservation -Total</t>
  </si>
  <si>
    <t xml:space="preserve"> Chest</t>
  </si>
  <si>
    <t xml:space="preserve"> Upright</t>
  </si>
  <si>
    <t xml:space="preserve"> Home Comfort-Total</t>
  </si>
  <si>
    <t xml:space="preserve"> Room Air Conditioners</t>
  </si>
  <si>
    <t xml:space="preserve"> Dehumidifiers</t>
  </si>
  <si>
    <t xml:space="preserve"> Total Shipments</t>
  </si>
  <si>
    <t xml:space="preserve"> AHAM 6***</t>
  </si>
  <si>
    <t>Change y/y</t>
  </si>
  <si>
    <t>Export shipments are NOT included.</t>
  </si>
  <si>
    <t>*** AHAM 6 includes: Washer, Dryers, Dishwashers, Refrigerator, Freezers, and Free-Standing and Built-in Ranges.</t>
  </si>
  <si>
    <t>US Major Home Appliance Industry Shipments*, thousand of units</t>
  </si>
  <si>
    <t>CAGR 86-95</t>
  </si>
  <si>
    <t>* Includes shipments for the US market whether imported or domestically produced. Figures for 1986-1988 are estimates from figures including exports.</t>
  </si>
  <si>
    <t xml:space="preserve"> Refrigerators</t>
  </si>
  <si>
    <t xml:space="preserve"> Dishwashers - Total</t>
  </si>
  <si>
    <t xml:space="preserve"> Electric Ranges - Total</t>
  </si>
  <si>
    <t xml:space="preserve"> Gas Ranges - Total</t>
  </si>
  <si>
    <t xml:space="preserve"> Dryers - Total</t>
  </si>
  <si>
    <t xml:space="preserve"> Freezers - Total</t>
  </si>
  <si>
    <t>CAGR 86-04</t>
  </si>
  <si>
    <t>CAGR 95-04</t>
  </si>
  <si>
    <t>Electrolux</t>
  </si>
  <si>
    <t>Total market per year</t>
  </si>
  <si>
    <t>Total Europe</t>
  </si>
  <si>
    <t xml:space="preserve">   Germany</t>
  </si>
  <si>
    <t xml:space="preserve">   UK</t>
  </si>
  <si>
    <t xml:space="preserve">   Italy</t>
  </si>
  <si>
    <t xml:space="preserve">   Spain</t>
  </si>
  <si>
    <t>Eastern Europe</t>
  </si>
  <si>
    <t>Q1</t>
  </si>
  <si>
    <t>Q2</t>
  </si>
  <si>
    <t>Q3</t>
  </si>
  <si>
    <t>Q4</t>
  </si>
  <si>
    <t>Western Europe</t>
  </si>
  <si>
    <t>Germany</t>
  </si>
  <si>
    <t>UK</t>
  </si>
  <si>
    <t>France</t>
  </si>
  <si>
    <t>Italy</t>
  </si>
  <si>
    <t>Spain</t>
  </si>
  <si>
    <r>
      <t>Western Europe</t>
    </r>
    <r>
      <rPr>
        <sz val="10"/>
        <color indexed="9"/>
        <rFont val="Arial"/>
        <family val="2"/>
      </rPr>
      <t>*</t>
    </r>
  </si>
  <si>
    <t>Core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</si>
  <si>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</si>
  <si>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</si>
  <si>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</si>
  <si>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</si>
  <si>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</si>
  <si>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</si>
  <si>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</si>
  <si>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</si>
  <si>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</si>
  <si>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US</t>
  </si>
  <si>
    <t>Innehåll</t>
  </si>
  <si>
    <t>Contents</t>
  </si>
  <si>
    <t>Nav_groups</t>
  </si>
  <si>
    <t>Graph_attr</t>
  </si>
  <si>
    <t>Graph_unit</t>
  </si>
  <si>
    <t>Hedinglong</t>
  </si>
  <si>
    <t>h</t>
  </si>
  <si>
    <t>x</t>
  </si>
  <si>
    <t>Heading2</t>
  </si>
  <si>
    <t>u</t>
  </si>
  <si>
    <t>Subtotal</t>
  </si>
  <si>
    <t>Y1</t>
  </si>
  <si>
    <t>sv</t>
  </si>
  <si>
    <t>en</t>
  </si>
  <si>
    <t>Plain</t>
  </si>
  <si>
    <t>y</t>
  </si>
  <si>
    <t>MSEK//SEK m</t>
  </si>
  <si>
    <t>Headinglong</t>
  </si>
  <si>
    <t>%</t>
  </si>
  <si>
    <t>marketstat</t>
  </si>
  <si>
    <t xml:space="preserve">   France</t>
  </si>
  <si>
    <t>Industry shipments of core appliances</t>
  </si>
  <si>
    <t>Break</t>
  </si>
  <si>
    <t>Quarterly development Europe</t>
  </si>
  <si>
    <t>Industry unit shipments statistics</t>
  </si>
  <si>
    <t>Tables</t>
  </si>
  <si>
    <t>Tabeller</t>
  </si>
  <si>
    <t>Marknadsstatistik</t>
  </si>
  <si>
    <t>Market statistics</t>
  </si>
  <si>
    <t>Million products</t>
  </si>
  <si>
    <t>Total</t>
  </si>
  <si>
    <t>Note</t>
  </si>
  <si>
    <t>Which columns to be showed are specified in database. Changes must be made by AlertIR.</t>
  </si>
  <si>
    <t>Changes except from updated data on these rows must be notified AlertIR.</t>
  </si>
  <si>
    <t>DOWNLOAD TO EXCEL</t>
  </si>
  <si>
    <t>DIAGRAM DATA</t>
  </si>
  <si>
    <t>DIAGRAM HEADING</t>
  </si>
  <si>
    <t>Headings for diagrams are by default marked with 'h' in column B but are often overrided. Changes must be made by AlertIR.</t>
  </si>
  <si>
    <t>QUESTIONS? +46 31 802614, -40</t>
  </si>
  <si>
    <t>IR/Company overview/Market data</t>
  </si>
  <si>
    <t>http://www.electrolux.com/node94.aspx</t>
  </si>
  <si>
    <t>Diagram</t>
  </si>
  <si>
    <t>Information</t>
  </si>
  <si>
    <t>Please note that rows in light blue marked with 'Y1' or 'y' in column B are sources for diagrams.</t>
  </si>
  <si>
    <t>http://www.electrolux.com/node77.aspx</t>
  </si>
  <si>
    <t>"Industry shipments of core appliances"</t>
  </si>
  <si>
    <t>"US appliance market/Industry unit shipments growth (AHAM 6)"</t>
  </si>
  <si>
    <t>"European appliance market/Industry unit shipments growth"</t>
  </si>
  <si>
    <t>IR/Strategy/Industry overview</t>
  </si>
  <si>
    <t>Rows marked with styles in column A are included in Download to excel file if any.</t>
  </si>
  <si>
    <t>Only used in Download to excel file</t>
  </si>
  <si>
    <t xml:space="preserve">Not used as diagram or table on web. </t>
  </si>
  <si>
    <t>Diagram or table</t>
  </si>
  <si>
    <t>2005</t>
  </si>
  <si>
    <t>CAGR 86-06</t>
  </si>
  <si>
    <t>CAGR 95-06</t>
  </si>
  <si>
    <t>Industry unit shipments growth in Europe</t>
  </si>
  <si>
    <t>Industry unit shipments growth in USA (AHAM 6)</t>
  </si>
  <si>
    <t>n.a</t>
  </si>
  <si>
    <t>na</t>
  </si>
  <si>
    <t xml:space="preserve">Eastern Europe </t>
  </si>
  <si>
    <t>Eastern Europé</t>
  </si>
  <si>
    <t xml:space="preserve">Total Europe </t>
  </si>
  <si>
    <t xml:space="preserve">   Russia</t>
  </si>
  <si>
    <t xml:space="preserve">   Nordics</t>
  </si>
  <si>
    <t>Total Europé</t>
  </si>
</sst>
</file>

<file path=xl/styles.xml><?xml version="1.0" encoding="utf-8"?>
<styleSheet xmlns="http://schemas.openxmlformats.org/spreadsheetml/2006/main">
  <numFmts count="7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_);\(0.00\);0.00_)"/>
    <numFmt numFmtId="187" formatCode="0.00_);\(0.00\);0.00"/>
    <numFmt numFmtId="188" formatCode="##0.00000"/>
    <numFmt numFmtId="189" formatCode="0.00\%;\-0.00\%;0.00\%"/>
    <numFmt numFmtId="190" formatCode="0.0"/>
    <numFmt numFmtId="191" formatCode="0.0%"/>
    <numFmt numFmtId="192" formatCode="0.0%;[Red]\-0.0%;\-\ "/>
    <numFmt numFmtId="193" formatCode="0.000%"/>
    <numFmt numFmtId="194" formatCode="0%;[Red]\-0%"/>
    <numFmt numFmtId="195" formatCode="0.0%;[Red]\-0.0%"/>
    <numFmt numFmtId="196" formatCode="#,##0.000"/>
    <numFmt numFmtId="197" formatCode="0.000"/>
    <numFmt numFmtId="198" formatCode="#,##0.0"/>
    <numFmt numFmtId="199" formatCode="#,##0.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L.&quot;\ #,##0;\-&quot;L.&quot;\ #,##0"/>
    <numFmt numFmtId="207" formatCode="&quot;L.&quot;\ #,##0;[Red]\-&quot;L.&quot;\ #,##0"/>
    <numFmt numFmtId="208" formatCode="&quot;L.&quot;\ #,##0.00;\-&quot;L.&quot;\ #,##0.00"/>
    <numFmt numFmtId="209" formatCode="&quot;L.&quot;\ #,##0.00;[Red]\-&quot;L.&quot;\ #,##0.00"/>
    <numFmt numFmtId="210" formatCode="_-&quot;L.&quot;\ * #,##0_-;\-&quot;L.&quot;\ * #,##0_-;_-&quot;L.&quot;\ * &quot;-&quot;_-;_-@_-"/>
    <numFmt numFmtId="211" formatCode="_-&quot;L.&quot;\ * #,##0.00_-;\-&quot;L.&quot;\ * #,##0.00_-;_-&quot;L.&quot;\ * &quot;-&quot;??_-;_-@_-"/>
    <numFmt numFmtId="212" formatCode="0.000000"/>
    <numFmt numFmtId="213" formatCode="#,##0.0_);\(#,##0.0\)"/>
    <numFmt numFmtId="214" formatCode="#,##0.000_);\(#,##0.000\)"/>
    <numFmt numFmtId="215" formatCode="#,##0.0000_);\(#,##0.0000\)"/>
    <numFmt numFmtId="216" formatCode="yyyy"/>
    <numFmt numFmtId="217" formatCode="&quot;SKr&quot;#,##0_);\(&quot;SKr&quot;#,##0\)"/>
    <numFmt numFmtId="218" formatCode="&quot;SKr&quot;#,##0_);[Red]\(&quot;SKr&quot;#,##0\)"/>
    <numFmt numFmtId="219" formatCode="&quot;SKr&quot;#,##0.00_);\(&quot;SKr&quot;#,##0.00\)"/>
    <numFmt numFmtId="220" formatCode="&quot;SKr&quot;#,##0.00_);[Red]\(&quot;SKr&quot;#,##0.00\)"/>
    <numFmt numFmtId="221" formatCode="_(&quot;SKr&quot;* #,##0_);_(&quot;SKr&quot;* \(#,##0\);_(&quot;SKr&quot;* &quot;-&quot;_);_(@_)"/>
    <numFmt numFmtId="222" formatCode="_(&quot;SKr&quot;* #,##0.00_);_(&quot;SKr&quot;* \(#,##0.00\);_(&quot;SKr&quot;* &quot;-&quot;??_);_(@_)"/>
    <numFmt numFmtId="223" formatCode="yyyy\-mm\-dd"/>
    <numFmt numFmtId="224" formatCode="&quot;Senast uppdaterat: &quot;yyyy\-mm\-dd\ "/>
    <numFmt numFmtId="225" formatCode="&quot;Last updated: &quot;yyyy\-mm\-dd"/>
    <numFmt numFmtId="226" formatCode="0.0;[Red]\-0.0"/>
    <numFmt numFmtId="227" formatCode="mmm/yyyy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23"/>
      <name val="MS Sans Serif"/>
      <family val="2"/>
    </font>
    <font>
      <b/>
      <sz val="12"/>
      <name val="MS Sans Serif"/>
      <family val="2"/>
    </font>
    <font>
      <i/>
      <sz val="9"/>
      <color indexed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color indexed="12"/>
      <name val="Verdana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22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2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sz val="8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8"/>
      <color indexed="23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9"/>
      <color indexed="48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1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5" fillId="0" borderId="0">
      <alignment horizontal="center" wrapText="1"/>
      <protection hidden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9" borderId="0">
      <alignment horizontal="center" vertical="center" wrapText="1"/>
      <protection/>
    </xf>
    <xf numFmtId="187" fontId="5" fillId="0" borderId="0" applyFill="0" applyBorder="0">
      <alignment horizontal="right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31" borderId="1" applyNumberFormat="0" applyAlignment="0" applyProtection="0"/>
    <xf numFmtId="186" fontId="5" fillId="0" borderId="0" applyFill="0" applyBorder="0">
      <alignment horizontal="right"/>
      <protection locked="0"/>
    </xf>
    <xf numFmtId="0" fontId="6" fillId="32" borderId="6">
      <alignment horizontal="left" vertical="center" wrapText="1"/>
      <protection/>
    </xf>
    <xf numFmtId="0" fontId="72" fillId="0" borderId="7" applyNumberFormat="0" applyFill="0" applyAlignment="0" applyProtection="0"/>
    <xf numFmtId="0" fontId="73" fillId="33" borderId="0" applyNumberFormat="0" applyBorder="0" applyAlignment="0" applyProtection="0"/>
    <xf numFmtId="0" fontId="0" fillId="34" borderId="8" applyNumberFormat="0" applyFont="0" applyAlignment="0" applyProtection="0"/>
    <xf numFmtId="0" fontId="74" fillId="27" borderId="9" applyNumberFormat="0" applyAlignment="0" applyProtection="0"/>
    <xf numFmtId="9" fontId="0" fillId="0" borderId="0" applyFont="0" applyFill="0" applyBorder="0" applyAlignment="0" applyProtection="0"/>
    <xf numFmtId="189" fontId="5" fillId="0" borderId="0" applyFill="0" applyBorder="0">
      <alignment horizontal="right"/>
      <protection locked="0"/>
    </xf>
    <xf numFmtId="188" fontId="7" fillId="0" borderId="0" applyFill="0" applyBorder="0">
      <alignment horizontal="right"/>
      <protection hidden="1"/>
    </xf>
    <xf numFmtId="0" fontId="8" fillId="29" borderId="10">
      <alignment horizontal="center" vertical="center" wrapText="1"/>
      <protection hidden="1"/>
    </xf>
    <xf numFmtId="0" fontId="75" fillId="0" borderId="0" applyNumberFormat="0" applyFill="0" applyBorder="0" applyAlignment="0" applyProtection="0"/>
    <xf numFmtId="0" fontId="5" fillId="0" borderId="0" applyBorder="0">
      <alignment/>
      <protection/>
    </xf>
    <xf numFmtId="0" fontId="76" fillId="0" borderId="11" applyNumberFormat="0" applyFill="0" applyAlignment="0" applyProtection="0"/>
    <xf numFmtId="0" fontId="7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6" borderId="0" xfId="0" applyFont="1" applyFill="1" applyAlignment="1">
      <alignment/>
    </xf>
    <xf numFmtId="191" fontId="0" fillId="36" borderId="0" xfId="64" applyNumberFormat="1" applyFont="1" applyFill="1" applyAlignment="1">
      <alignment/>
    </xf>
    <xf numFmtId="0" fontId="28" fillId="35" borderId="0" xfId="0" applyFont="1" applyFill="1" applyAlignment="1">
      <alignment/>
    </xf>
    <xf numFmtId="0" fontId="29" fillId="35" borderId="0" xfId="0" applyFont="1" applyFill="1" applyAlignment="1">
      <alignment horizontal="left" indent="2"/>
    </xf>
    <xf numFmtId="0" fontId="28" fillId="35" borderId="0" xfId="0" applyFont="1" applyFill="1" applyAlignment="1">
      <alignment horizontal="left" indent="2"/>
    </xf>
    <xf numFmtId="0" fontId="30" fillId="35" borderId="0" xfId="0" applyFont="1" applyFill="1" applyAlignment="1">
      <alignment horizontal="left" indent="2"/>
    </xf>
    <xf numFmtId="0" fontId="31" fillId="35" borderId="0" xfId="0" applyFont="1" applyFill="1" applyAlignment="1">
      <alignment horizontal="left" indent="2"/>
    </xf>
    <xf numFmtId="0" fontId="25" fillId="35" borderId="0" xfId="56" applyFill="1" applyAlignment="1" applyProtection="1">
      <alignment horizontal="left" indent="2"/>
      <protection/>
    </xf>
    <xf numFmtId="223" fontId="28" fillId="35" borderId="0" xfId="0" applyNumberFormat="1" applyFont="1" applyFill="1" applyAlignment="1">
      <alignment horizontal="left" indent="2"/>
    </xf>
    <xf numFmtId="223" fontId="0" fillId="35" borderId="0" xfId="0" applyNumberFormat="1" applyFont="1" applyFill="1" applyBorder="1" applyAlignment="1">
      <alignment horizontal="left" vertical="top"/>
    </xf>
    <xf numFmtId="0" fontId="32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33" fillId="35" borderId="0" xfId="0" applyFont="1" applyFill="1" applyBorder="1" applyAlignment="1">
      <alignment horizontal="left"/>
    </xf>
    <xf numFmtId="0" fontId="34" fillId="35" borderId="0" xfId="0" applyFont="1" applyFill="1" applyBorder="1" applyAlignment="1">
      <alignment horizontal="left"/>
    </xf>
    <xf numFmtId="224" fontId="35" fillId="35" borderId="0" xfId="0" applyNumberFormat="1" applyFont="1" applyFill="1" applyBorder="1" applyAlignment="1">
      <alignment horizontal="left"/>
    </xf>
    <xf numFmtId="225" fontId="35" fillId="35" borderId="0" xfId="0" applyNumberFormat="1" applyFont="1" applyFill="1" applyBorder="1" applyAlignment="1">
      <alignment horizontal="left"/>
    </xf>
    <xf numFmtId="0" fontId="36" fillId="35" borderId="0" xfId="0" applyFont="1" applyFill="1" applyBorder="1" applyAlignment="1">
      <alignment horizontal="left"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194" fontId="9" fillId="35" borderId="0" xfId="64" applyNumberFormat="1" applyFont="1" applyFill="1" applyAlignment="1">
      <alignment/>
    </xf>
    <xf numFmtId="195" fontId="9" fillId="35" borderId="0" xfId="64" applyNumberFormat="1" applyFont="1" applyFill="1" applyAlignment="1">
      <alignment/>
    </xf>
    <xf numFmtId="3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194" fontId="15" fillId="35" borderId="0" xfId="64" applyNumberFormat="1" applyFont="1" applyFill="1" applyAlignment="1">
      <alignment/>
    </xf>
    <xf numFmtId="0" fontId="1" fillId="35" borderId="12" xfId="0" applyFont="1" applyFill="1" applyBorder="1" applyAlignment="1">
      <alignment/>
    </xf>
    <xf numFmtId="0" fontId="27" fillId="35" borderId="12" xfId="0" applyFont="1" applyFill="1" applyBorder="1" applyAlignment="1" quotePrefix="1">
      <alignment horizontal="right"/>
    </xf>
    <xf numFmtId="223" fontId="12" fillId="35" borderId="0" xfId="0" applyNumberFormat="1" applyFont="1" applyFill="1" applyBorder="1" applyAlignment="1">
      <alignment horizontal="left" vertical="top"/>
    </xf>
    <xf numFmtId="0" fontId="13" fillId="35" borderId="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0" fontId="16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224" fontId="17" fillId="35" borderId="0" xfId="0" applyNumberFormat="1" applyFont="1" applyFill="1" applyBorder="1" applyAlignment="1">
      <alignment horizontal="left"/>
    </xf>
    <xf numFmtId="225" fontId="17" fillId="35" borderId="0" xfId="0" applyNumberFormat="1" applyFont="1" applyFill="1" applyBorder="1" applyAlignment="1">
      <alignment horizontal="left"/>
    </xf>
    <xf numFmtId="0" fontId="15" fillId="35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left"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horizontal="right"/>
    </xf>
    <xf numFmtId="0" fontId="21" fillId="35" borderId="0" xfId="0" applyFont="1" applyFill="1" applyAlignment="1">
      <alignment/>
    </xf>
    <xf numFmtId="3" fontId="21" fillId="35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3" fontId="12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1" fontId="12" fillId="35" borderId="0" xfId="0" applyNumberFormat="1" applyFont="1" applyFill="1" applyAlignment="1">
      <alignment/>
    </xf>
    <xf numFmtId="3" fontId="12" fillId="35" borderId="0" xfId="0" applyNumberFormat="1" applyFont="1" applyFill="1" applyAlignment="1">
      <alignment horizontal="right"/>
    </xf>
    <xf numFmtId="3" fontId="16" fillId="35" borderId="0" xfId="0" applyNumberFormat="1" applyFont="1" applyFill="1" applyAlignment="1">
      <alignment/>
    </xf>
    <xf numFmtId="0" fontId="12" fillId="35" borderId="0" xfId="0" applyFont="1" applyFill="1" applyBorder="1" applyAlignment="1">
      <alignment/>
    </xf>
    <xf numFmtId="3" fontId="16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wrapText="1"/>
    </xf>
    <xf numFmtId="0" fontId="37" fillId="35" borderId="0" xfId="0" applyFont="1" applyFill="1" applyAlignment="1">
      <alignment wrapText="1"/>
    </xf>
    <xf numFmtId="0" fontId="37" fillId="35" borderId="12" xfId="0" applyFont="1" applyFill="1" applyBorder="1" applyAlignment="1">
      <alignment/>
    </xf>
    <xf numFmtId="190" fontId="0" fillId="36" borderId="0" xfId="64" applyNumberFormat="1" applyFont="1" applyFill="1" applyAlignment="1">
      <alignment/>
    </xf>
    <xf numFmtId="190" fontId="0" fillId="35" borderId="0" xfId="64" applyNumberFormat="1" applyFont="1" applyFill="1" applyAlignment="1">
      <alignment/>
    </xf>
    <xf numFmtId="190" fontId="0" fillId="36" borderId="0" xfId="0" applyNumberFormat="1" applyFont="1" applyFill="1" applyAlignment="1">
      <alignment/>
    </xf>
    <xf numFmtId="190" fontId="9" fillId="35" borderId="0" xfId="64" applyNumberFormat="1" applyFont="1" applyFill="1" applyAlignment="1">
      <alignment/>
    </xf>
    <xf numFmtId="191" fontId="9" fillId="35" borderId="0" xfId="64" applyNumberFormat="1" applyFont="1" applyFill="1" applyAlignment="1">
      <alignment/>
    </xf>
    <xf numFmtId="9" fontId="20" fillId="35" borderId="0" xfId="0" applyNumberFormat="1" applyFont="1" applyFill="1" applyBorder="1" applyAlignment="1">
      <alignment horizontal="left"/>
    </xf>
    <xf numFmtId="9" fontId="22" fillId="35" borderId="0" xfId="0" applyNumberFormat="1" applyFont="1" applyFill="1" applyAlignment="1">
      <alignment/>
    </xf>
    <xf numFmtId="9" fontId="9" fillId="35" borderId="0" xfId="64" applyNumberFormat="1" applyFont="1" applyFill="1" applyAlignment="1">
      <alignment/>
    </xf>
    <xf numFmtId="9" fontId="21" fillId="35" borderId="0" xfId="0" applyNumberFormat="1" applyFont="1" applyFill="1" applyAlignment="1">
      <alignment/>
    </xf>
    <xf numFmtId="9" fontId="19" fillId="35" borderId="0" xfId="0" applyNumberFormat="1" applyFont="1" applyFill="1" applyAlignment="1">
      <alignment/>
    </xf>
    <xf numFmtId="9" fontId="12" fillId="35" borderId="0" xfId="0" applyNumberFormat="1" applyFont="1" applyFill="1" applyAlignment="1">
      <alignment/>
    </xf>
    <xf numFmtId="9" fontId="13" fillId="35" borderId="0" xfId="0" applyNumberFormat="1" applyFont="1" applyFill="1" applyBorder="1" applyAlignment="1">
      <alignment horizontal="left"/>
    </xf>
    <xf numFmtId="0" fontId="20" fillId="37" borderId="0" xfId="0" applyFont="1" applyFill="1" applyBorder="1" applyAlignment="1">
      <alignment horizontal="left"/>
    </xf>
    <xf numFmtId="0" fontId="19" fillId="37" borderId="0" xfId="0" applyFont="1" applyFill="1" applyAlignment="1">
      <alignment/>
    </xf>
    <xf numFmtId="194" fontId="9" fillId="37" borderId="0" xfId="64" applyNumberFormat="1" applyFont="1" applyFill="1" applyAlignment="1">
      <alignment/>
    </xf>
    <xf numFmtId="190" fontId="9" fillId="37" borderId="0" xfId="64" applyNumberFormat="1" applyFont="1" applyFill="1" applyAlignment="1">
      <alignment/>
    </xf>
    <xf numFmtId="0" fontId="12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2" fillId="37" borderId="0" xfId="0" applyFont="1" applyFill="1" applyAlignment="1">
      <alignment/>
    </xf>
    <xf numFmtId="190" fontId="0" fillId="37" borderId="0" xfId="64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32" fillId="37" borderId="0" xfId="0" applyFont="1" applyFill="1" applyBorder="1" applyAlignment="1">
      <alignment horizontal="left"/>
    </xf>
    <xf numFmtId="3" fontId="26" fillId="37" borderId="0" xfId="0" applyNumberFormat="1" applyFont="1" applyFill="1" applyAlignment="1">
      <alignment horizontal="right"/>
    </xf>
    <xf numFmtId="0" fontId="0" fillId="37" borderId="0" xfId="0" applyFill="1" applyAlignment="1">
      <alignment wrapText="1"/>
    </xf>
    <xf numFmtId="0" fontId="12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4" fillId="37" borderId="13" xfId="0" applyFont="1" applyFill="1" applyBorder="1" applyAlignment="1">
      <alignment/>
    </xf>
    <xf numFmtId="0" fontId="12" fillId="37" borderId="14" xfId="0" applyFont="1" applyFill="1" applyBorder="1" applyAlignment="1">
      <alignment/>
    </xf>
    <xf numFmtId="0" fontId="12" fillId="37" borderId="15" xfId="0" applyFont="1" applyFill="1" applyBorder="1" applyAlignment="1">
      <alignment/>
    </xf>
    <xf numFmtId="0" fontId="12" fillId="37" borderId="16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37" borderId="17" xfId="0" applyFont="1" applyFill="1" applyBorder="1" applyAlignment="1">
      <alignment/>
    </xf>
    <xf numFmtId="0" fontId="25" fillId="37" borderId="16" xfId="56" applyFill="1" applyBorder="1" applyAlignment="1" applyProtection="1">
      <alignment/>
      <protection/>
    </xf>
    <xf numFmtId="0" fontId="12" fillId="37" borderId="18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12" fillId="37" borderId="19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37" borderId="17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12" fillId="37" borderId="19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9" xfId="0" applyFill="1" applyBorder="1" applyAlignment="1">
      <alignment/>
    </xf>
    <xf numFmtId="1" fontId="39" fillId="35" borderId="0" xfId="0" applyNumberFormat="1" applyFont="1" applyFill="1" applyAlignment="1">
      <alignment/>
    </xf>
    <xf numFmtId="198" fontId="0" fillId="35" borderId="0" xfId="0" applyNumberFormat="1" applyFill="1" applyAlignment="1">
      <alignment/>
    </xf>
    <xf numFmtId="190" fontId="39" fillId="35" borderId="0" xfId="64" applyNumberFormat="1" applyFont="1" applyFill="1" applyAlignment="1">
      <alignment/>
    </xf>
    <xf numFmtId="190" fontId="0" fillId="36" borderId="0" xfId="64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9" fontId="40" fillId="35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0" fillId="36" borderId="0" xfId="0" applyFont="1" applyFill="1" applyAlignment="1">
      <alignment/>
    </xf>
    <xf numFmtId="223" fontId="0" fillId="0" borderId="0" xfId="0" applyNumberFormat="1" applyFont="1" applyFill="1" applyAlignment="1">
      <alignment vertical="top" wrapText="1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224" fontId="17" fillId="0" borderId="0" xfId="0" applyNumberFormat="1" applyFont="1" applyFill="1" applyBorder="1" applyAlignment="1">
      <alignment horizontal="left"/>
    </xf>
    <xf numFmtId="225" fontId="17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left" wrapText="1"/>
    </xf>
    <xf numFmtId="0" fontId="1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9" fontId="0" fillId="0" borderId="20" xfId="64" applyFont="1" applyFill="1" applyBorder="1" applyAlignment="1">
      <alignment/>
    </xf>
    <xf numFmtId="9" fontId="0" fillId="0" borderId="10" xfId="64" applyFont="1" applyFill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20" xfId="64" applyNumberFormat="1" applyFont="1" applyFill="1" applyBorder="1" applyAlignment="1">
      <alignment/>
    </xf>
    <xf numFmtId="191" fontId="0" fillId="0" borderId="10" xfId="64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64" applyNumberFormat="1" applyFont="1" applyFill="1" applyAlignment="1">
      <alignment/>
    </xf>
    <xf numFmtId="0" fontId="22" fillId="0" borderId="0" xfId="0" applyFont="1" applyFill="1" applyAlignment="1">
      <alignment/>
    </xf>
    <xf numFmtId="0" fontId="38" fillId="0" borderId="0" xfId="0" applyFont="1" applyFill="1" applyAlignment="1">
      <alignment/>
    </xf>
    <xf numFmtId="191" fontId="41" fillId="0" borderId="21" xfId="64" applyNumberFormat="1" applyFont="1" applyFill="1" applyBorder="1" applyAlignment="1">
      <alignment/>
    </xf>
    <xf numFmtId="191" fontId="0" fillId="0" borderId="0" xfId="64" applyNumberFormat="1" applyFont="1" applyFill="1" applyBorder="1" applyAlignment="1">
      <alignment/>
    </xf>
    <xf numFmtId="191" fontId="41" fillId="0" borderId="0" xfId="64" applyNumberFormat="1" applyFont="1" applyFill="1" applyBorder="1" applyAlignment="1">
      <alignment/>
    </xf>
    <xf numFmtId="191" fontId="0" fillId="0" borderId="22" xfId="64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1" fontId="38" fillId="0" borderId="10" xfId="64" applyNumberFormat="1" applyFont="1" applyFill="1" applyBorder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91" fontId="0" fillId="0" borderId="10" xfId="64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91" fontId="0" fillId="0" borderId="0" xfId="64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Heading" xfId="42"/>
    <cellStyle name="Comma" xfId="43"/>
    <cellStyle name="Comma [0]" xfId="44"/>
    <cellStyle name="Company" xfId="45"/>
    <cellStyle name="CurRatio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tem" xfId="58"/>
    <cellStyle name="ItemTypeClass" xfId="59"/>
    <cellStyle name="Linked Cell" xfId="60"/>
    <cellStyle name="Neutral" xfId="61"/>
    <cellStyle name="Note" xfId="62"/>
    <cellStyle name="Output" xfId="63"/>
    <cellStyle name="Percent" xfId="64"/>
    <cellStyle name="PercentChange" xfId="65"/>
    <cellStyle name="ScripFactor" xfId="66"/>
    <cellStyle name="SectionHeading" xfId="67"/>
    <cellStyle name="Title" xfId="68"/>
    <cellStyle name="Titles" xfId="69"/>
    <cellStyle name="Total" xfId="70"/>
    <cellStyle name="Warning Text" xfId="71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33CC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Industry shipments of core appliances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US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'[1]Shipments in US &amp; Europe'!$E$2:$M$2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strCache>
            </c:strRef>
          </c:cat>
          <c:val>
            <c:numRef>
              <c:f>'[1]Shipments in US &amp; Europe'!$E$3:$M$3</c:f>
              <c:numCache>
                <c:ptCount val="9"/>
                <c:pt idx="0">
                  <c:v>32257</c:v>
                </c:pt>
                <c:pt idx="1">
                  <c:v>32860</c:v>
                </c:pt>
                <c:pt idx="2">
                  <c:v>35758</c:v>
                </c:pt>
                <c:pt idx="3">
                  <c:v>38540</c:v>
                </c:pt>
                <c:pt idx="4">
                  <c:v>39279</c:v>
                </c:pt>
                <c:pt idx="5">
                  <c:v>39112</c:v>
                </c:pt>
                <c:pt idx="6">
                  <c:v>41729</c:v>
                </c:pt>
                <c:pt idx="7">
                  <c:v>43493</c:v>
                </c:pt>
                <c:pt idx="8">
                  <c:v>47147</c:v>
                </c:pt>
              </c:numCache>
            </c:numRef>
          </c:val>
        </c:ser>
        <c:ser>
          <c:idx val="1"/>
          <c:order val="1"/>
          <c:tx>
            <c:v>Europe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'[1]Shipments in US &amp; Europe'!$E$2:$M$2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strCache>
            </c:strRef>
          </c:cat>
          <c:val>
            <c:numRef>
              <c:f>'[1]Shipments in US &amp; Europe'!$E$4:$M$4</c:f>
              <c:numCache>
                <c:ptCount val="9"/>
                <c:pt idx="0">
                  <c:v>55867.66813644511</c:v>
                </c:pt>
                <c:pt idx="1">
                  <c:v>58372.00235607886</c:v>
                </c:pt>
                <c:pt idx="2">
                  <c:v>60948.90578069541</c:v>
                </c:pt>
                <c:pt idx="3">
                  <c:v>62631.0557806954</c:v>
                </c:pt>
                <c:pt idx="4">
                  <c:v>64973.63720036183</c:v>
                </c:pt>
                <c:pt idx="5">
                  <c:v>66553.76363636363</c:v>
                </c:pt>
                <c:pt idx="6">
                  <c:v>67260.05</c:v>
                </c:pt>
                <c:pt idx="7">
                  <c:v>70334.095</c:v>
                </c:pt>
                <c:pt idx="8">
                  <c:v>73085.74</c:v>
                </c:pt>
              </c:numCache>
            </c:numRef>
          </c:val>
        </c:ser>
        <c:overlap val="100"/>
        <c:axId val="51857655"/>
        <c:axId val="64065712"/>
      </c:bar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 val="autoZero"/>
        <c:auto val="1"/>
        <c:lblOffset val="100"/>
        <c:tickLblSkip val="9"/>
        <c:noMultiLvlLbl val="0"/>
      </c:catAx>
      <c:valAx>
        <c:axId val="64065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124700" y="1514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ER\LOCALS~1\TEMP\electrolux_marketdata_200509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hljoh\temp\notes758E9C\~59501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pe Graph"/>
      <sheetName val="US Graph"/>
      <sheetName val="Europe Data"/>
      <sheetName val="US Data"/>
      <sheetName val="Industri shipments US"/>
      <sheetName val="Product categories US"/>
      <sheetName val="Shipments in US &amp; Europe"/>
    </sheetNames>
    <sheetDataSet>
      <sheetData sheetId="6">
        <row r="2">
          <cell r="E2" t="str">
            <v>1996</v>
          </cell>
          <cell r="F2" t="str">
            <v>1997</v>
          </cell>
          <cell r="G2" t="str">
            <v>1998</v>
          </cell>
          <cell r="H2" t="str">
            <v>1999</v>
          </cell>
          <cell r="I2" t="str">
            <v>2000</v>
          </cell>
          <cell r="J2" t="str">
            <v>2001</v>
          </cell>
          <cell r="K2" t="str">
            <v>2002</v>
          </cell>
          <cell r="L2" t="str">
            <v>2003</v>
          </cell>
          <cell r="M2" t="str">
            <v>2004</v>
          </cell>
        </row>
        <row r="3">
          <cell r="E3">
            <v>32257</v>
          </cell>
          <cell r="F3">
            <v>32860</v>
          </cell>
          <cell r="G3">
            <v>35758</v>
          </cell>
          <cell r="H3">
            <v>38540</v>
          </cell>
          <cell r="I3">
            <v>39279</v>
          </cell>
          <cell r="J3">
            <v>39112</v>
          </cell>
          <cell r="K3">
            <v>41729</v>
          </cell>
          <cell r="L3">
            <v>43493</v>
          </cell>
          <cell r="M3">
            <v>47147</v>
          </cell>
        </row>
        <row r="4">
          <cell r="E4">
            <v>55867.66813644511</v>
          </cell>
          <cell r="F4">
            <v>58372.00235607886</v>
          </cell>
          <cell r="G4">
            <v>60948.90578069541</v>
          </cell>
          <cell r="H4">
            <v>62631.0557806954</v>
          </cell>
          <cell r="I4">
            <v>64973.63720036183</v>
          </cell>
          <cell r="J4">
            <v>66553.76363636363</v>
          </cell>
          <cell r="K4">
            <v>67260.05</v>
          </cell>
          <cell r="L4">
            <v>70334.095</v>
          </cell>
          <cell r="M4">
            <v>73085.74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PRODUCTS"/>
      <sheetName val="BRAND_GROUPS"/>
      <sheetName val="CRITERIA"/>
      <sheetName val="CONTROLS"/>
      <sheetName val="Pivot"/>
      <sheetName val="Pivot_brand class"/>
      <sheetName val="Sheet2"/>
      <sheetName val="SLS_DB"/>
      <sheetName val="MKT_DB"/>
    </sheetNames>
    <sheetDataSet>
      <sheetData sheetId="0">
        <row r="13">
          <cell r="D13">
            <v>78066621.5</v>
          </cell>
          <cell r="G13">
            <v>75358961.93516076</v>
          </cell>
        </row>
        <row r="19">
          <cell r="D19">
            <v>12067000</v>
          </cell>
          <cell r="G19">
            <v>11965900</v>
          </cell>
        </row>
        <row r="21">
          <cell r="D21">
            <v>11787000</v>
          </cell>
          <cell r="G21">
            <v>11350000</v>
          </cell>
        </row>
        <row r="27">
          <cell r="D27">
            <v>8684000</v>
          </cell>
          <cell r="G27">
            <v>8540000</v>
          </cell>
        </row>
        <row r="28">
          <cell r="D28">
            <v>7147207</v>
          </cell>
          <cell r="G28">
            <v>6760067</v>
          </cell>
        </row>
        <row r="30">
          <cell r="D30">
            <v>6001000</v>
          </cell>
          <cell r="G30">
            <v>5849000</v>
          </cell>
        </row>
        <row r="32">
          <cell r="D32">
            <v>58720951.5</v>
          </cell>
          <cell r="G32">
            <v>57128059</v>
          </cell>
        </row>
        <row r="51">
          <cell r="D51">
            <v>19345670</v>
          </cell>
          <cell r="G51">
            <v>18230902.93516075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 in US &amp; Euro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lux.com/node94.aspx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lux.com/node94.aspx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lux.com/node77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C1">
      <selection activeCell="D16" sqref="D16"/>
    </sheetView>
  </sheetViews>
  <sheetFormatPr defaultColWidth="30.8515625" defaultRowHeight="12.75"/>
  <cols>
    <col min="1" max="1" width="9.421875" style="23" hidden="1" customWidth="1"/>
    <col min="2" max="2" width="61.140625" style="23" hidden="1" customWidth="1"/>
    <col min="3" max="3" width="49.7109375" style="23" customWidth="1"/>
    <col min="4" max="4" width="14.00390625" style="12" bestFit="1" customWidth="1"/>
    <col min="5" max="16384" width="30.8515625" style="23" customWidth="1"/>
  </cols>
  <sheetData>
    <row r="1" spans="1:5" ht="15.75">
      <c r="A1" s="6"/>
      <c r="B1" s="7" t="s">
        <v>36</v>
      </c>
      <c r="C1" s="7" t="s">
        <v>36</v>
      </c>
      <c r="E1" s="6"/>
    </row>
    <row r="2" spans="1:5" ht="12.75">
      <c r="A2" s="6"/>
      <c r="B2" s="8" t="s">
        <v>93</v>
      </c>
      <c r="C2" s="8" t="s">
        <v>94</v>
      </c>
      <c r="E2" s="6"/>
    </row>
    <row r="3" spans="1:5" ht="12.75">
      <c r="A3" s="6"/>
      <c r="B3" s="9" t="s">
        <v>66</v>
      </c>
      <c r="C3" s="9" t="s">
        <v>67</v>
      </c>
      <c r="E3" s="6"/>
    </row>
    <row r="4" spans="1:5" ht="12.75">
      <c r="A4" s="6"/>
      <c r="B4" s="8"/>
      <c r="C4" s="8"/>
      <c r="E4" s="6"/>
    </row>
    <row r="5" spans="1:5" ht="28.5" customHeight="1">
      <c r="A5" s="6"/>
      <c r="B5" s="10" t="s">
        <v>92</v>
      </c>
      <c r="C5" s="10" t="s">
        <v>91</v>
      </c>
      <c r="E5" s="6"/>
    </row>
    <row r="6" spans="2:4" ht="12.75">
      <c r="B6" s="11" t="str">
        <f>'US_Data-Y'!D4</f>
        <v>Industry unit shipments growth in USA (AHAM 6)</v>
      </c>
      <c r="C6" s="11" t="str">
        <f>'US_Data-Y'!E4</f>
        <v>Industry unit shipments growth in USA (AHAM 6)</v>
      </c>
      <c r="D6" s="12">
        <v>42735</v>
      </c>
    </row>
    <row r="7" spans="2:4" ht="12.75">
      <c r="B7" s="11" t="str">
        <f>'Europe_Data-Y'!D4</f>
        <v>Industry unit shipments growth in Europe</v>
      </c>
      <c r="C7" s="11" t="str">
        <f>'Europe_Data-Y'!E4</f>
        <v>Industry unit shipments growth in Europe</v>
      </c>
      <c r="D7" s="12">
        <v>42735</v>
      </c>
    </row>
    <row r="8" spans="2:4" ht="12.75">
      <c r="B8" s="11" t="str">
        <f>'Europe_Data_Comparison-Q'!D4</f>
        <v>Industry unit shipments statistics</v>
      </c>
      <c r="C8" s="11" t="str">
        <f>'Europe_Data_Comparison-Q'!E4</f>
        <v>Industry unit shipments statistics</v>
      </c>
      <c r="D8" s="12">
        <v>42735</v>
      </c>
    </row>
    <row r="9" spans="2:4" ht="12.75">
      <c r="B9" s="11" t="str">
        <f>'Industry_Shipments_Data-Y'!D4</f>
        <v>Industry shipments of core appliances</v>
      </c>
      <c r="C9" s="11" t="str">
        <f>'Industry_Shipments_Data-Y'!E4</f>
        <v>Industry shipments of core appliances</v>
      </c>
      <c r="D9" s="12">
        <v>42735</v>
      </c>
    </row>
  </sheetData>
  <sheetProtection/>
  <hyperlinks>
    <hyperlink ref="B6" location="'US_Data-Y'!A1" display="'US_Data-Y'!A1"/>
    <hyperlink ref="C6" location="'US_Data-Y'!A1" display="'US_Data-Y'!A1"/>
    <hyperlink ref="B7" location="'Europe_Data-Y'!A1" display="'Europe_Data-Y'!A1"/>
    <hyperlink ref="C7" location="'Europe_Data-Y'!A1" display="'Europe_Data-Y'!A1"/>
    <hyperlink ref="B8" location="'Europe_Data_Comparison-Q'!A1" display="'Europe_Data_Comparison-Q'!A1"/>
    <hyperlink ref="C8" location="'Europe_Data_Comparison-Q'!A1" display="'Europe_Data_Comparison-Q'!A1"/>
    <hyperlink ref="B9" location="'Industry_Shipments_Data-Y'!A1" display="'Industry_Shipments_Data-Y'!A1"/>
    <hyperlink ref="C9" location="'Industry_Shipments_Data-Y'!A1" display="'Industry_Shipments_Data-Y'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zoomScalePageLayoutView="0" workbookViewId="0" topLeftCell="A1">
      <pane xSplit="5" ySplit="6" topLeftCell="Y3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57" sqref="B57"/>
    </sheetView>
  </sheetViews>
  <sheetFormatPr defaultColWidth="9.140625" defaultRowHeight="12.75"/>
  <cols>
    <col min="1" max="1" width="14.57421875" style="35" customWidth="1"/>
    <col min="2" max="2" width="12.8515625" style="49" bestFit="1" customWidth="1"/>
    <col min="3" max="3" width="15.00390625" style="49" bestFit="1" customWidth="1"/>
    <col min="4" max="4" width="32.7109375" style="35" customWidth="1"/>
    <col min="5" max="5" width="32.7109375" style="35" hidden="1" customWidth="1"/>
    <col min="6" max="6" width="8.7109375" style="35" bestFit="1" customWidth="1"/>
    <col min="7" max="8" width="8.421875" style="35" bestFit="1" customWidth="1"/>
    <col min="9" max="11" width="8.7109375" style="35" bestFit="1" customWidth="1"/>
    <col min="12" max="12" width="8.421875" style="35" bestFit="1" customWidth="1"/>
    <col min="13" max="16" width="8.7109375" style="35" bestFit="1" customWidth="1"/>
    <col min="17" max="17" width="8.421875" style="35" bestFit="1" customWidth="1"/>
    <col min="18" max="25" width="8.7109375" style="35" bestFit="1" customWidth="1"/>
    <col min="26" max="26" width="8.421875" style="35" bestFit="1" customWidth="1"/>
    <col min="27" max="27" width="10.140625" style="35" bestFit="1" customWidth="1"/>
    <col min="28" max="28" width="10.140625" style="35" customWidth="1"/>
    <col min="29" max="16384" width="9.140625" style="35" customWidth="1"/>
  </cols>
  <sheetData>
    <row r="1" spans="1:9" ht="12">
      <c r="A1" s="31">
        <v>42735</v>
      </c>
      <c r="B1" s="32" t="s">
        <v>68</v>
      </c>
      <c r="C1" s="32"/>
      <c r="D1" s="33" t="str">
        <f>company</f>
        <v>Electrolux</v>
      </c>
      <c r="E1" s="33" t="str">
        <f>company</f>
        <v>Electrolux</v>
      </c>
      <c r="F1" s="34"/>
      <c r="G1" s="34"/>
      <c r="H1" s="34"/>
      <c r="I1" s="34"/>
    </row>
    <row r="2" spans="1:9" ht="11.25">
      <c r="A2" s="36"/>
      <c r="B2" s="32" t="s">
        <v>85</v>
      </c>
      <c r="C2" s="32"/>
      <c r="D2" s="37"/>
      <c r="E2" s="38">
        <f>A1</f>
        <v>42735</v>
      </c>
      <c r="F2" s="39"/>
      <c r="G2" s="39"/>
      <c r="H2" s="39"/>
      <c r="I2" s="39"/>
    </row>
    <row r="3" spans="1:9" ht="12">
      <c r="A3" s="40"/>
      <c r="B3" s="32" t="s">
        <v>69</v>
      </c>
      <c r="C3" s="32" t="s">
        <v>70</v>
      </c>
      <c r="D3" s="41" t="s">
        <v>78</v>
      </c>
      <c r="E3" s="41" t="s">
        <v>79</v>
      </c>
      <c r="F3" s="34"/>
      <c r="G3" s="34"/>
      <c r="H3" s="34"/>
      <c r="I3" s="34"/>
    </row>
    <row r="4" spans="1:9" ht="27" customHeight="1">
      <c r="A4" s="42" t="s">
        <v>83</v>
      </c>
      <c r="B4" s="32"/>
      <c r="C4" s="32"/>
      <c r="D4" s="55" t="s">
        <v>123</v>
      </c>
      <c r="E4" s="55" t="s">
        <v>123</v>
      </c>
      <c r="F4" s="34"/>
      <c r="G4" s="34"/>
      <c r="H4" s="34"/>
      <c r="I4" s="34"/>
    </row>
    <row r="5" spans="1:9" ht="21">
      <c r="A5" s="42" t="s">
        <v>74</v>
      </c>
      <c r="B5" s="32"/>
      <c r="C5" s="32"/>
      <c r="D5" s="56" t="s">
        <v>25</v>
      </c>
      <c r="E5" s="56" t="s">
        <v>25</v>
      </c>
      <c r="F5" s="34"/>
      <c r="G5" s="34"/>
      <c r="H5" s="34"/>
      <c r="I5" s="34"/>
    </row>
    <row r="6" spans="1:36" s="43" customFormat="1" ht="18.75" customHeight="1">
      <c r="A6" s="42" t="s">
        <v>74</v>
      </c>
      <c r="B6" s="32" t="s">
        <v>73</v>
      </c>
      <c r="C6" s="32"/>
      <c r="D6" s="57" t="s">
        <v>0</v>
      </c>
      <c r="E6" s="57" t="s">
        <v>0</v>
      </c>
      <c r="F6" s="43">
        <v>1986</v>
      </c>
      <c r="G6" s="43">
        <v>1987</v>
      </c>
      <c r="H6" s="43">
        <v>1988</v>
      </c>
      <c r="I6" s="43">
        <v>1989</v>
      </c>
      <c r="J6" s="43">
        <v>1990</v>
      </c>
      <c r="K6" s="43">
        <v>1991</v>
      </c>
      <c r="L6" s="43">
        <v>1992</v>
      </c>
      <c r="M6" s="43">
        <v>1993</v>
      </c>
      <c r="N6" s="43">
        <v>1994</v>
      </c>
      <c r="O6" s="43">
        <v>1995</v>
      </c>
      <c r="P6" s="43">
        <v>1996</v>
      </c>
      <c r="Q6" s="44">
        <v>1997</v>
      </c>
      <c r="R6" s="44">
        <v>1998</v>
      </c>
      <c r="S6" s="44">
        <v>1999</v>
      </c>
      <c r="T6" s="43">
        <v>2000</v>
      </c>
      <c r="U6" s="44">
        <v>2001</v>
      </c>
      <c r="V6" s="44">
        <v>2002</v>
      </c>
      <c r="W6" s="44">
        <v>2003</v>
      </c>
      <c r="X6" s="44">
        <v>2004</v>
      </c>
      <c r="Y6" s="44">
        <v>2005</v>
      </c>
      <c r="Z6" s="44">
        <v>2006</v>
      </c>
      <c r="AA6" s="43">
        <v>2007</v>
      </c>
      <c r="AB6" s="44">
        <v>2008</v>
      </c>
      <c r="AC6" s="44">
        <v>2009</v>
      </c>
      <c r="AD6" s="43">
        <v>2010</v>
      </c>
      <c r="AE6" s="43">
        <v>2011</v>
      </c>
      <c r="AF6" s="43">
        <v>2012</v>
      </c>
      <c r="AG6" s="43">
        <v>2013</v>
      </c>
      <c r="AH6" s="43">
        <v>2014</v>
      </c>
      <c r="AI6" s="43">
        <v>2015</v>
      </c>
      <c r="AJ6" s="43">
        <v>2016</v>
      </c>
    </row>
    <row r="7" spans="1:29" s="45" customFormat="1" ht="11.25">
      <c r="A7" s="42" t="s">
        <v>96</v>
      </c>
      <c r="B7" s="32"/>
      <c r="C7" s="32"/>
      <c r="D7" s="45" t="s">
        <v>1</v>
      </c>
      <c r="E7" s="45" t="s">
        <v>1</v>
      </c>
      <c r="F7" s="46">
        <f aca="true" t="shared" si="0" ref="F7:Y7">SUM(F9,F15,F21)</f>
        <v>17388.99348586083</v>
      </c>
      <c r="G7" s="46">
        <f t="shared" si="0"/>
        <v>17753.260175405398</v>
      </c>
      <c r="H7" s="46">
        <f t="shared" si="0"/>
        <v>16159.994987203516</v>
      </c>
      <c r="I7" s="46">
        <f t="shared" si="0"/>
        <v>15516</v>
      </c>
      <c r="J7" s="46">
        <f t="shared" si="0"/>
        <v>13397</v>
      </c>
      <c r="K7" s="46">
        <f t="shared" si="0"/>
        <v>12131</v>
      </c>
      <c r="L7" s="46">
        <f t="shared" si="0"/>
        <v>13132</v>
      </c>
      <c r="M7" s="46">
        <f t="shared" si="0"/>
        <v>13596</v>
      </c>
      <c r="N7" s="46">
        <f t="shared" si="0"/>
        <v>15461</v>
      </c>
      <c r="O7" s="46">
        <f t="shared" si="0"/>
        <v>14794</v>
      </c>
      <c r="P7" s="46">
        <f t="shared" si="0"/>
        <v>15636</v>
      </c>
      <c r="Q7" s="46">
        <f t="shared" si="0"/>
        <v>16126</v>
      </c>
      <c r="R7" s="46">
        <f t="shared" si="0"/>
        <v>17954</v>
      </c>
      <c r="S7" s="46">
        <f t="shared" si="0"/>
        <v>19542</v>
      </c>
      <c r="T7" s="46">
        <f t="shared" si="0"/>
        <v>20846</v>
      </c>
      <c r="U7" s="46">
        <f t="shared" si="0"/>
        <v>21547.5</v>
      </c>
      <c r="V7" s="46">
        <f t="shared" si="0"/>
        <v>21917</v>
      </c>
      <c r="W7" s="46">
        <f t="shared" si="0"/>
        <v>23314.9</v>
      </c>
      <c r="X7" s="46">
        <f t="shared" si="0"/>
        <v>25390.2</v>
      </c>
      <c r="Y7" s="46">
        <f t="shared" si="0"/>
        <v>23809</v>
      </c>
      <c r="Z7" s="46">
        <f>SUM(Z9,Z15,Z21)</f>
        <v>23501</v>
      </c>
      <c r="AA7" s="46">
        <f>SUM(AA9,AA15,AA21)</f>
        <v>21162</v>
      </c>
      <c r="AB7" s="46">
        <v>19290</v>
      </c>
      <c r="AC7" s="46">
        <f>AC9+AC15+AC21</f>
        <v>16568.159</v>
      </c>
    </row>
    <row r="8" spans="1:29" s="66" customFormat="1" ht="11.25">
      <c r="A8" s="63" t="s">
        <v>80</v>
      </c>
      <c r="B8" s="69" t="s">
        <v>75</v>
      </c>
      <c r="C8" s="69" t="s">
        <v>82</v>
      </c>
      <c r="D8" s="65" t="s">
        <v>22</v>
      </c>
      <c r="E8" s="65" t="s">
        <v>22</v>
      </c>
      <c r="F8" s="65"/>
      <c r="G8" s="65">
        <f aca="true" t="shared" si="1" ref="G8:AA8">G7/F7-1</f>
        <v>0.02094811812085373</v>
      </c>
      <c r="H8" s="65">
        <f t="shared" si="1"/>
        <v>-0.08974493543496442</v>
      </c>
      <c r="I8" s="65">
        <f t="shared" si="1"/>
        <v>-0.03985118731246329</v>
      </c>
      <c r="J8" s="65">
        <f t="shared" si="1"/>
        <v>-0.1365687032740397</v>
      </c>
      <c r="K8" s="65">
        <f t="shared" si="1"/>
        <v>-0.09449876838098081</v>
      </c>
      <c r="L8" s="65">
        <f t="shared" si="1"/>
        <v>0.0825158684362377</v>
      </c>
      <c r="M8" s="65">
        <f t="shared" si="1"/>
        <v>0.035333536399634546</v>
      </c>
      <c r="N8" s="65">
        <f t="shared" si="1"/>
        <v>0.13717269785230957</v>
      </c>
      <c r="O8" s="65">
        <f t="shared" si="1"/>
        <v>-0.04314080589871294</v>
      </c>
      <c r="P8" s="65">
        <f t="shared" si="1"/>
        <v>0.05691496552656483</v>
      </c>
      <c r="Q8" s="65">
        <f t="shared" si="1"/>
        <v>0.03133793809158347</v>
      </c>
      <c r="R8" s="65">
        <f t="shared" si="1"/>
        <v>0.11335731117450076</v>
      </c>
      <c r="S8" s="65">
        <f t="shared" si="1"/>
        <v>0.0884482566558984</v>
      </c>
      <c r="T8" s="65">
        <f t="shared" si="1"/>
        <v>0.06672807286869298</v>
      </c>
      <c r="U8" s="65">
        <f t="shared" si="1"/>
        <v>0.0336515398637629</v>
      </c>
      <c r="V8" s="65">
        <f t="shared" si="1"/>
        <v>0.017148161039563847</v>
      </c>
      <c r="W8" s="65">
        <f t="shared" si="1"/>
        <v>0.06378153944426712</v>
      </c>
      <c r="X8" s="65">
        <f t="shared" si="1"/>
        <v>0.08901174785223187</v>
      </c>
      <c r="Y8" s="65">
        <f t="shared" si="1"/>
        <v>-0.06227599625052194</v>
      </c>
      <c r="Z8" s="65">
        <f t="shared" si="1"/>
        <v>-0.012936284598261127</v>
      </c>
      <c r="AA8" s="65">
        <f t="shared" si="1"/>
        <v>-0.09952767967320542</v>
      </c>
      <c r="AB8" s="65">
        <f>AB7/AA7-1</f>
        <v>-0.08846044797278141</v>
      </c>
      <c r="AC8" s="65">
        <f>AC7/AB7-1</f>
        <v>-0.14110114048729916</v>
      </c>
    </row>
    <row r="9" spans="1:29" ht="11.25">
      <c r="A9" s="42" t="s">
        <v>76</v>
      </c>
      <c r="B9" s="32"/>
      <c r="C9" s="32"/>
      <c r="D9" s="35" t="s">
        <v>30</v>
      </c>
      <c r="E9" s="35" t="s">
        <v>30</v>
      </c>
      <c r="F9" s="48">
        <f>+G9/(1+G10)</f>
        <v>3715.3489051489632</v>
      </c>
      <c r="G9" s="48">
        <f>+H9/(1+H10)</f>
        <v>3745.071696390155</v>
      </c>
      <c r="H9" s="48">
        <f>+I9/(1+I10)</f>
        <v>3584.0336134453783</v>
      </c>
      <c r="I9" s="48">
        <v>3412</v>
      </c>
      <c r="J9" s="48">
        <v>3350</v>
      </c>
      <c r="K9" s="48">
        <v>3207</v>
      </c>
      <c r="L9" s="48">
        <v>3450</v>
      </c>
      <c r="M9" s="48">
        <v>3725</v>
      </c>
      <c r="N9" s="48">
        <v>4047</v>
      </c>
      <c r="O9" s="48">
        <v>3917</v>
      </c>
      <c r="P9" s="48">
        <v>4155</v>
      </c>
      <c r="Q9" s="48">
        <v>4240</v>
      </c>
      <c r="R9" s="48">
        <v>4639</v>
      </c>
      <c r="S9" s="48">
        <v>4983</v>
      </c>
      <c r="T9" s="48">
        <v>5026</v>
      </c>
      <c r="U9" s="48">
        <v>5066.5</v>
      </c>
      <c r="V9" s="48">
        <v>5338</v>
      </c>
      <c r="W9" s="48">
        <v>5621.2</v>
      </c>
      <c r="X9" s="48">
        <v>6145.2</v>
      </c>
      <c r="Y9" s="48">
        <v>6194</v>
      </c>
      <c r="Z9" s="48">
        <v>6228</v>
      </c>
      <c r="AA9" s="48">
        <v>5991</v>
      </c>
      <c r="AB9" s="48">
        <v>5106</v>
      </c>
      <c r="AC9" s="48">
        <f>SUM(AC11:AC13)</f>
        <v>4333.0070000000005</v>
      </c>
    </row>
    <row r="10" spans="1:29" s="68" customFormat="1" ht="11.25">
      <c r="A10" s="63" t="s">
        <v>80</v>
      </c>
      <c r="B10" s="69"/>
      <c r="C10" s="69"/>
      <c r="D10" s="65" t="s">
        <v>22</v>
      </c>
      <c r="E10" s="65" t="s">
        <v>22</v>
      </c>
      <c r="F10" s="65"/>
      <c r="G10" s="65">
        <v>0.008</v>
      </c>
      <c r="H10" s="65">
        <v>-0.043</v>
      </c>
      <c r="I10" s="65">
        <v>-0.048</v>
      </c>
      <c r="J10" s="65">
        <f aca="true" t="shared" si="2" ref="J10:AA10">J9/I9-1</f>
        <v>-0.018171160609613102</v>
      </c>
      <c r="K10" s="65">
        <f t="shared" si="2"/>
        <v>-0.04268656716417907</v>
      </c>
      <c r="L10" s="65">
        <f t="shared" si="2"/>
        <v>0.0757717492984098</v>
      </c>
      <c r="M10" s="65">
        <f t="shared" si="2"/>
        <v>0.07971014492753614</v>
      </c>
      <c r="N10" s="65">
        <f t="shared" si="2"/>
        <v>0.08644295302013427</v>
      </c>
      <c r="O10" s="65">
        <f t="shared" si="2"/>
        <v>-0.03212255992092905</v>
      </c>
      <c r="P10" s="65">
        <f t="shared" si="2"/>
        <v>0.06076078631605819</v>
      </c>
      <c r="Q10" s="65">
        <f t="shared" si="2"/>
        <v>0.020457280385078214</v>
      </c>
      <c r="R10" s="65">
        <f t="shared" si="2"/>
        <v>0.09410377358490574</v>
      </c>
      <c r="S10" s="65">
        <f t="shared" si="2"/>
        <v>0.07415391248113812</v>
      </c>
      <c r="T10" s="65">
        <f t="shared" si="2"/>
        <v>0.008629339755167553</v>
      </c>
      <c r="U10" s="65">
        <f t="shared" si="2"/>
        <v>0.008058097890967009</v>
      </c>
      <c r="V10" s="65">
        <f t="shared" si="2"/>
        <v>0.053587289055561094</v>
      </c>
      <c r="W10" s="65">
        <f t="shared" si="2"/>
        <v>0.05305357811914568</v>
      </c>
      <c r="X10" s="65">
        <f t="shared" si="2"/>
        <v>0.09321852985127732</v>
      </c>
      <c r="Y10" s="65">
        <f t="shared" si="2"/>
        <v>0.007941157326043058</v>
      </c>
      <c r="Z10" s="65">
        <f t="shared" si="2"/>
        <v>0.005489183080400473</v>
      </c>
      <c r="AA10" s="65">
        <f t="shared" si="2"/>
        <v>-0.038053949903660844</v>
      </c>
      <c r="AB10" s="65">
        <f>AB9/AA9-1</f>
        <v>-0.14772158237356037</v>
      </c>
      <c r="AC10" s="65">
        <f>AC9/AB9-1</f>
        <v>-0.15138915001958475</v>
      </c>
    </row>
    <row r="11" spans="1:29" ht="11.25">
      <c r="A11" s="42" t="s">
        <v>80</v>
      </c>
      <c r="B11" s="32"/>
      <c r="C11" s="32"/>
      <c r="D11" s="35" t="s">
        <v>2</v>
      </c>
      <c r="E11" s="35" t="s">
        <v>2</v>
      </c>
      <c r="I11" s="48">
        <v>2340</v>
      </c>
      <c r="J11" s="48">
        <v>2305</v>
      </c>
      <c r="K11" s="48">
        <v>2271</v>
      </c>
      <c r="L11" s="48">
        <v>2437</v>
      </c>
      <c r="M11" s="48">
        <v>2663</v>
      </c>
      <c r="N11" s="48">
        <v>2960</v>
      </c>
      <c r="O11" s="48">
        <v>2930</v>
      </c>
      <c r="P11" s="48">
        <v>3123</v>
      </c>
      <c r="Q11" s="48">
        <v>3177</v>
      </c>
      <c r="R11" s="48">
        <v>3481</v>
      </c>
      <c r="S11" s="48">
        <v>3785</v>
      </c>
      <c r="T11" s="48">
        <v>3826</v>
      </c>
      <c r="U11" s="48">
        <v>3842.1</v>
      </c>
      <c r="V11" s="48">
        <v>4030</v>
      </c>
      <c r="W11" s="48">
        <v>4237.7</v>
      </c>
      <c r="X11" s="48">
        <v>4612.1</v>
      </c>
      <c r="Y11" s="48">
        <v>4677</v>
      </c>
      <c r="Z11" s="48">
        <v>4674</v>
      </c>
      <c r="AA11" s="48">
        <v>4612</v>
      </c>
      <c r="AB11" s="48">
        <v>3972</v>
      </c>
      <c r="AC11" s="48">
        <v>3447.753</v>
      </c>
    </row>
    <row r="12" spans="1:29" ht="11.25">
      <c r="A12" s="42" t="s">
        <v>80</v>
      </c>
      <c r="B12" s="32"/>
      <c r="C12" s="32"/>
      <c r="D12" s="35" t="s">
        <v>3</v>
      </c>
      <c r="E12" s="35" t="s">
        <v>3</v>
      </c>
      <c r="I12" s="35">
        <v>627</v>
      </c>
      <c r="J12" s="35">
        <v>615</v>
      </c>
      <c r="K12" s="35">
        <v>548</v>
      </c>
      <c r="L12" s="35">
        <v>599</v>
      </c>
      <c r="M12" s="35">
        <v>635</v>
      </c>
      <c r="N12" s="35">
        <v>679</v>
      </c>
      <c r="O12" s="35">
        <v>598</v>
      </c>
      <c r="P12" s="35">
        <v>614</v>
      </c>
      <c r="Q12" s="35">
        <v>617</v>
      </c>
      <c r="R12" s="35">
        <v>652</v>
      </c>
      <c r="S12" s="35">
        <v>705</v>
      </c>
      <c r="T12" s="35">
        <v>706</v>
      </c>
      <c r="U12" s="35">
        <v>726</v>
      </c>
      <c r="V12" s="35">
        <v>780</v>
      </c>
      <c r="W12" s="35">
        <v>840.8</v>
      </c>
      <c r="X12" s="35">
        <v>963</v>
      </c>
      <c r="Y12" s="35">
        <v>975</v>
      </c>
      <c r="Z12" s="35">
        <v>1009</v>
      </c>
      <c r="AA12" s="35">
        <v>867</v>
      </c>
      <c r="AB12" s="35">
        <v>700</v>
      </c>
      <c r="AC12" s="48">
        <v>549.047</v>
      </c>
    </row>
    <row r="13" spans="1:29" ht="11.25">
      <c r="A13" s="42" t="s">
        <v>80</v>
      </c>
      <c r="B13" s="32"/>
      <c r="C13" s="32"/>
      <c r="D13" s="35" t="s">
        <v>4</v>
      </c>
      <c r="E13" s="35" t="s">
        <v>4</v>
      </c>
      <c r="F13" s="48">
        <v>391.27310804779523</v>
      </c>
      <c r="G13" s="48">
        <v>457.7895364159204</v>
      </c>
      <c r="H13" s="48">
        <v>467.86090621707064</v>
      </c>
      <c r="I13" s="35">
        <v>444</v>
      </c>
      <c r="J13" s="35">
        <v>429</v>
      </c>
      <c r="K13" s="35">
        <v>387</v>
      </c>
      <c r="L13" s="35">
        <v>414</v>
      </c>
      <c r="M13" s="35">
        <v>427</v>
      </c>
      <c r="N13" s="35">
        <v>408</v>
      </c>
      <c r="O13" s="35">
        <v>389</v>
      </c>
      <c r="P13" s="35">
        <v>418</v>
      </c>
      <c r="Q13" s="35">
        <v>446</v>
      </c>
      <c r="R13" s="35">
        <v>506</v>
      </c>
      <c r="S13" s="35">
        <v>493</v>
      </c>
      <c r="T13" s="35">
        <v>494</v>
      </c>
      <c r="U13" s="35">
        <v>498</v>
      </c>
      <c r="V13" s="35">
        <v>528</v>
      </c>
      <c r="W13" s="35">
        <v>542.8</v>
      </c>
      <c r="X13" s="35">
        <v>570</v>
      </c>
      <c r="Y13" s="35">
        <v>542</v>
      </c>
      <c r="Z13" s="35">
        <v>544</v>
      </c>
      <c r="AA13" s="35">
        <v>512</v>
      </c>
      <c r="AB13" s="35">
        <v>433</v>
      </c>
      <c r="AC13" s="48">
        <v>336.207</v>
      </c>
    </row>
    <row r="14" spans="1:20" ht="11.25">
      <c r="A14" s="42" t="s">
        <v>80</v>
      </c>
      <c r="B14" s="32"/>
      <c r="C14" s="32"/>
      <c r="I14" s="48"/>
      <c r="T14" s="48"/>
    </row>
    <row r="15" spans="1:29" ht="11.25">
      <c r="A15" s="42" t="s">
        <v>76</v>
      </c>
      <c r="B15" s="32"/>
      <c r="C15" s="32"/>
      <c r="D15" s="35" t="s">
        <v>31</v>
      </c>
      <c r="E15" s="35" t="s">
        <v>31</v>
      </c>
      <c r="F15" s="48">
        <f>+G15/(1+G16)</f>
        <v>2082.183710486911</v>
      </c>
      <c r="G15" s="48">
        <f>+H15/(1+H16)</f>
        <v>2300.8130000880365</v>
      </c>
      <c r="H15" s="48">
        <f>+I15/(1+I16)</f>
        <v>2390.5447070914697</v>
      </c>
      <c r="I15" s="48">
        <v>2326</v>
      </c>
      <c r="J15" s="48">
        <v>2354</v>
      </c>
      <c r="K15" s="48">
        <v>2301</v>
      </c>
      <c r="L15" s="48">
        <v>2492</v>
      </c>
      <c r="M15" s="48">
        <v>2631</v>
      </c>
      <c r="N15" s="48">
        <v>2840</v>
      </c>
      <c r="O15" s="48">
        <v>2715</v>
      </c>
      <c r="P15" s="48">
        <v>2710</v>
      </c>
      <c r="Q15" s="48">
        <v>2744</v>
      </c>
      <c r="R15" s="48">
        <v>2950</v>
      </c>
      <c r="S15" s="48">
        <v>3137</v>
      </c>
      <c r="T15" s="48">
        <v>3176</v>
      </c>
      <c r="U15" s="48">
        <v>3035</v>
      </c>
      <c r="V15" s="48">
        <v>3268</v>
      </c>
      <c r="W15" s="48">
        <v>3419.5</v>
      </c>
      <c r="X15" s="48">
        <v>3719</v>
      </c>
      <c r="Y15" s="48">
        <v>3755</v>
      </c>
      <c r="Z15" s="48">
        <v>3586</v>
      </c>
      <c r="AA15" s="48">
        <v>3334</v>
      </c>
      <c r="AB15" s="48">
        <v>2842</v>
      </c>
      <c r="AC15" s="48">
        <f>SUM(AC17:AC19)</f>
        <v>2598.102</v>
      </c>
    </row>
    <row r="16" spans="1:29" s="68" customFormat="1" ht="11.25">
      <c r="A16" s="63" t="s">
        <v>80</v>
      </c>
      <c r="B16" s="69"/>
      <c r="C16" s="69"/>
      <c r="D16" s="65" t="s">
        <v>22</v>
      </c>
      <c r="E16" s="65" t="s">
        <v>22</v>
      </c>
      <c r="F16" s="65"/>
      <c r="G16" s="65">
        <v>0.105</v>
      </c>
      <c r="H16" s="65">
        <v>0.039</v>
      </c>
      <c r="I16" s="65">
        <v>-0.027</v>
      </c>
      <c r="J16" s="65">
        <f aca="true" t="shared" si="3" ref="J16:AA16">J15/I15-1</f>
        <v>0.012037833190025715</v>
      </c>
      <c r="K16" s="65">
        <f t="shared" si="3"/>
        <v>-0.02251486830926086</v>
      </c>
      <c r="L16" s="65">
        <f t="shared" si="3"/>
        <v>0.08300738809213382</v>
      </c>
      <c r="M16" s="65">
        <f t="shared" si="3"/>
        <v>0.0557784911717496</v>
      </c>
      <c r="N16" s="65">
        <f t="shared" si="3"/>
        <v>0.07943747624477382</v>
      </c>
      <c r="O16" s="65">
        <f t="shared" si="3"/>
        <v>-0.04401408450704225</v>
      </c>
      <c r="P16" s="65">
        <f t="shared" si="3"/>
        <v>-0.0018416206261510082</v>
      </c>
      <c r="Q16" s="65">
        <f t="shared" si="3"/>
        <v>0.012546125461254665</v>
      </c>
      <c r="R16" s="65">
        <f t="shared" si="3"/>
        <v>0.07507288629737618</v>
      </c>
      <c r="S16" s="65">
        <f t="shared" si="3"/>
        <v>0.06338983050847458</v>
      </c>
      <c r="T16" s="65">
        <f t="shared" si="3"/>
        <v>0.012432260121134853</v>
      </c>
      <c r="U16" s="65">
        <f t="shared" si="3"/>
        <v>-0.04439546599496225</v>
      </c>
      <c r="V16" s="65">
        <f t="shared" si="3"/>
        <v>0.07677100494233935</v>
      </c>
      <c r="W16" s="65">
        <f t="shared" si="3"/>
        <v>0.046358629130967</v>
      </c>
      <c r="X16" s="65">
        <f t="shared" si="3"/>
        <v>0.08758590437198421</v>
      </c>
      <c r="Y16" s="65">
        <f t="shared" si="3"/>
        <v>0.009680021511158987</v>
      </c>
      <c r="Z16" s="65">
        <f t="shared" si="3"/>
        <v>-0.04500665778961388</v>
      </c>
      <c r="AA16" s="65">
        <f t="shared" si="3"/>
        <v>-0.07027328499721142</v>
      </c>
      <c r="AB16" s="65">
        <f>AB15/AA15-1</f>
        <v>-0.1475704859028194</v>
      </c>
      <c r="AC16" s="65">
        <f>AC15/AB15-1</f>
        <v>-0.08581914144968339</v>
      </c>
    </row>
    <row r="17" spans="1:29" ht="12">
      <c r="A17" s="42" t="s">
        <v>80</v>
      </c>
      <c r="D17" s="35" t="s">
        <v>2</v>
      </c>
      <c r="E17" s="35" t="s">
        <v>2</v>
      </c>
      <c r="I17" s="48">
        <v>1981</v>
      </c>
      <c r="J17" s="48">
        <v>1993</v>
      </c>
      <c r="K17" s="48">
        <v>1949</v>
      </c>
      <c r="L17" s="48">
        <v>2112</v>
      </c>
      <c r="M17" s="48">
        <v>2234</v>
      </c>
      <c r="N17" s="48">
        <v>2437</v>
      </c>
      <c r="O17" s="48">
        <v>2391</v>
      </c>
      <c r="P17" s="48">
        <v>2366</v>
      </c>
      <c r="Q17" s="48">
        <v>2391</v>
      </c>
      <c r="R17" s="48">
        <v>2543</v>
      </c>
      <c r="S17" s="48">
        <v>2698</v>
      </c>
      <c r="T17" s="48">
        <v>2729</v>
      </c>
      <c r="U17" s="48">
        <v>2580</v>
      </c>
      <c r="V17" s="48">
        <v>2781</v>
      </c>
      <c r="W17" s="48">
        <v>2897</v>
      </c>
      <c r="X17" s="48">
        <v>3124</v>
      </c>
      <c r="Y17" s="48">
        <v>3139</v>
      </c>
      <c r="Z17" s="48">
        <v>2963</v>
      </c>
      <c r="AA17" s="48">
        <v>2781</v>
      </c>
      <c r="AB17" s="48">
        <v>2408</v>
      </c>
      <c r="AC17" s="48">
        <v>2263.861</v>
      </c>
    </row>
    <row r="18" spans="1:29" ht="12">
      <c r="A18" s="42" t="s">
        <v>80</v>
      </c>
      <c r="D18" s="35" t="s">
        <v>3</v>
      </c>
      <c r="E18" s="35" t="s">
        <v>3</v>
      </c>
      <c r="I18" s="35">
        <v>110</v>
      </c>
      <c r="J18" s="35">
        <v>105</v>
      </c>
      <c r="K18" s="35">
        <v>90</v>
      </c>
      <c r="L18" s="35">
        <v>89</v>
      </c>
      <c r="M18" s="35">
        <v>87</v>
      </c>
      <c r="N18" s="35">
        <v>85</v>
      </c>
      <c r="O18" s="35">
        <v>84</v>
      </c>
      <c r="P18" s="35">
        <v>72</v>
      </c>
      <c r="Q18" s="35">
        <v>73</v>
      </c>
      <c r="R18" s="35">
        <v>71</v>
      </c>
      <c r="S18" s="35">
        <v>72</v>
      </c>
      <c r="T18" s="35">
        <v>70</v>
      </c>
      <c r="U18" s="35">
        <v>71.5</v>
      </c>
      <c r="V18" s="35">
        <v>71</v>
      </c>
      <c r="W18" s="35">
        <v>67</v>
      </c>
      <c r="X18" s="35">
        <v>67</v>
      </c>
      <c r="Y18" s="35">
        <v>64</v>
      </c>
      <c r="Z18" s="35">
        <v>60</v>
      </c>
      <c r="AA18" s="35">
        <v>56</v>
      </c>
      <c r="AB18" s="35">
        <v>47</v>
      </c>
      <c r="AC18" s="48">
        <v>43.698</v>
      </c>
    </row>
    <row r="19" spans="1:29" ht="12">
      <c r="A19" s="42" t="s">
        <v>80</v>
      </c>
      <c r="D19" s="35" t="s">
        <v>4</v>
      </c>
      <c r="E19" s="35" t="s">
        <v>4</v>
      </c>
      <c r="F19" s="48">
        <v>130.67612584320665</v>
      </c>
      <c r="G19" s="48">
        <v>153.28309561408142</v>
      </c>
      <c r="H19" s="48">
        <v>200.34100596760442</v>
      </c>
      <c r="I19" s="35">
        <v>235</v>
      </c>
      <c r="J19" s="35">
        <v>256</v>
      </c>
      <c r="K19" s="35">
        <v>262</v>
      </c>
      <c r="L19" s="35">
        <v>291</v>
      </c>
      <c r="M19" s="35">
        <v>310</v>
      </c>
      <c r="N19" s="35">
        <v>318</v>
      </c>
      <c r="O19" s="35">
        <v>240</v>
      </c>
      <c r="P19" s="35">
        <v>272</v>
      </c>
      <c r="Q19" s="35">
        <v>280</v>
      </c>
      <c r="R19" s="35">
        <v>336</v>
      </c>
      <c r="S19" s="35">
        <v>367</v>
      </c>
      <c r="T19" s="35">
        <v>377</v>
      </c>
      <c r="U19" s="35">
        <v>384</v>
      </c>
      <c r="V19" s="35">
        <v>417</v>
      </c>
      <c r="W19" s="50">
        <v>455.4</v>
      </c>
      <c r="X19" s="35">
        <v>528</v>
      </c>
      <c r="Y19" s="35">
        <v>560</v>
      </c>
      <c r="Z19" s="35">
        <v>563</v>
      </c>
      <c r="AA19" s="35">
        <v>497</v>
      </c>
      <c r="AB19" s="35">
        <v>387</v>
      </c>
      <c r="AC19" s="48">
        <v>290.543</v>
      </c>
    </row>
    <row r="20" spans="1:8" ht="12">
      <c r="A20" s="42" t="s">
        <v>80</v>
      </c>
      <c r="F20" s="48"/>
      <c r="G20" s="48"/>
      <c r="H20" s="48"/>
    </row>
    <row r="21" spans="1:29" ht="12">
      <c r="A21" s="42" t="s">
        <v>80</v>
      </c>
      <c r="D21" s="39" t="s">
        <v>5</v>
      </c>
      <c r="E21" s="39" t="s">
        <v>5</v>
      </c>
      <c r="F21" s="48">
        <f>+G21/(1+G22)</f>
        <v>11591.460870224955</v>
      </c>
      <c r="G21" s="48">
        <f>+H21/(1+H22)</f>
        <v>11707.375478927204</v>
      </c>
      <c r="H21" s="48">
        <f>+I21/(1+I22)</f>
        <v>10185.416666666668</v>
      </c>
      <c r="I21" s="48">
        <v>9778</v>
      </c>
      <c r="J21" s="48">
        <v>7693</v>
      </c>
      <c r="K21" s="48">
        <v>6623</v>
      </c>
      <c r="L21" s="48">
        <v>7190</v>
      </c>
      <c r="M21" s="48">
        <v>7240</v>
      </c>
      <c r="N21" s="48">
        <v>8574</v>
      </c>
      <c r="O21" s="48">
        <v>8162</v>
      </c>
      <c r="P21" s="48">
        <v>8771</v>
      </c>
      <c r="Q21" s="48">
        <v>9142</v>
      </c>
      <c r="R21" s="48">
        <v>10365</v>
      </c>
      <c r="S21" s="48">
        <v>11422</v>
      </c>
      <c r="T21" s="48">
        <v>12644</v>
      </c>
      <c r="U21" s="48">
        <v>13446</v>
      </c>
      <c r="V21" s="48">
        <v>13311</v>
      </c>
      <c r="W21" s="48">
        <v>14274.2</v>
      </c>
      <c r="X21" s="48">
        <v>15526</v>
      </c>
      <c r="Y21" s="48">
        <v>13860</v>
      </c>
      <c r="Z21" s="48">
        <v>13687</v>
      </c>
      <c r="AA21" s="48">
        <v>11837</v>
      </c>
      <c r="AB21" s="48">
        <v>11341</v>
      </c>
      <c r="AC21" s="48">
        <v>9637.05</v>
      </c>
    </row>
    <row r="22" spans="1:29" s="68" customFormat="1" ht="12">
      <c r="A22" s="63" t="s">
        <v>80</v>
      </c>
      <c r="B22" s="67"/>
      <c r="C22" s="67"/>
      <c r="D22" s="65" t="s">
        <v>22</v>
      </c>
      <c r="E22" s="65" t="s">
        <v>22</v>
      </c>
      <c r="F22" s="65"/>
      <c r="G22" s="65">
        <v>0.01</v>
      </c>
      <c r="H22" s="65">
        <v>-0.13</v>
      </c>
      <c r="I22" s="65">
        <v>-0.04</v>
      </c>
      <c r="J22" s="65">
        <f aca="true" t="shared" si="4" ref="J22:AA22">J21/I21-1</f>
        <v>-0.2132337901411332</v>
      </c>
      <c r="K22" s="65">
        <f t="shared" si="4"/>
        <v>-0.1390874821266086</v>
      </c>
      <c r="L22" s="65">
        <f t="shared" si="4"/>
        <v>0.0856107504152197</v>
      </c>
      <c r="M22" s="65">
        <f t="shared" si="4"/>
        <v>0.006954102920723182</v>
      </c>
      <c r="N22" s="65">
        <f t="shared" si="4"/>
        <v>0.1842541436464089</v>
      </c>
      <c r="O22" s="65">
        <f t="shared" si="4"/>
        <v>-0.04805225099136923</v>
      </c>
      <c r="P22" s="65">
        <f t="shared" si="4"/>
        <v>0.07461406518010283</v>
      </c>
      <c r="Q22" s="65">
        <f t="shared" si="4"/>
        <v>0.042298483639265694</v>
      </c>
      <c r="R22" s="65">
        <f t="shared" si="4"/>
        <v>0.13377816670312837</v>
      </c>
      <c r="S22" s="65">
        <f t="shared" si="4"/>
        <v>0.101977809937289</v>
      </c>
      <c r="T22" s="65">
        <f t="shared" si="4"/>
        <v>0.10698651724741737</v>
      </c>
      <c r="U22" s="65">
        <f t="shared" si="4"/>
        <v>0.06342929452704849</v>
      </c>
      <c r="V22" s="65">
        <f t="shared" si="4"/>
        <v>-0.010040160642570295</v>
      </c>
      <c r="W22" s="65">
        <f t="shared" si="4"/>
        <v>0.07236120501840593</v>
      </c>
      <c r="X22" s="65">
        <f t="shared" si="4"/>
        <v>0.08769668352692261</v>
      </c>
      <c r="Y22" s="65">
        <f t="shared" si="4"/>
        <v>-0.10730387736699731</v>
      </c>
      <c r="Z22" s="65">
        <f t="shared" si="4"/>
        <v>-0.012481962481962428</v>
      </c>
      <c r="AA22" s="65">
        <f t="shared" si="4"/>
        <v>-0.1351647548768905</v>
      </c>
      <c r="AB22" s="65">
        <f>AB21/AA21-1</f>
        <v>-0.04190250908169302</v>
      </c>
      <c r="AC22" s="65">
        <f>AC21/AB21-1</f>
        <v>-0.1502468918084826</v>
      </c>
    </row>
    <row r="23" spans="1:26" ht="12">
      <c r="A23" s="42" t="s">
        <v>80</v>
      </c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  <c r="W23" s="24"/>
      <c r="X23" s="24"/>
      <c r="Y23" s="24"/>
      <c r="Z23" s="24"/>
    </row>
    <row r="24" spans="1:29" s="45" customFormat="1" ht="11.25">
      <c r="A24" s="42" t="s">
        <v>96</v>
      </c>
      <c r="B24" s="47"/>
      <c r="C24" s="47"/>
      <c r="D24" s="45" t="s">
        <v>6</v>
      </c>
      <c r="E24" s="45" t="s">
        <v>6</v>
      </c>
      <c r="F24" s="46">
        <f>+F26+F27</f>
        <v>9283.985007699373</v>
      </c>
      <c r="G24" s="46">
        <f>+G26+G27</f>
        <v>9870.328251673905</v>
      </c>
      <c r="H24" s="46">
        <f>+H26+H27</f>
        <v>9997.147133422019</v>
      </c>
      <c r="I24" s="46">
        <v>10027</v>
      </c>
      <c r="J24" s="46">
        <v>9751</v>
      </c>
      <c r="K24" s="46">
        <v>9551</v>
      </c>
      <c r="L24" s="46">
        <v>10098</v>
      </c>
      <c r="M24" s="46">
        <v>10753</v>
      </c>
      <c r="N24" s="46">
        <v>11238</v>
      </c>
      <c r="O24" s="46">
        <v>11072</v>
      </c>
      <c r="P24" s="46">
        <v>11365</v>
      </c>
      <c r="Q24" s="46">
        <v>11636</v>
      </c>
      <c r="R24" s="46">
        <v>12624</v>
      </c>
      <c r="S24" s="46">
        <v>13622</v>
      </c>
      <c r="T24" s="46">
        <v>14070</v>
      </c>
      <c r="U24" s="46">
        <v>13863</v>
      </c>
      <c r="V24" s="46">
        <v>14637</v>
      </c>
      <c r="W24" s="46">
        <f>SUM(W26:W27)</f>
        <v>15479.8</v>
      </c>
      <c r="X24" s="46">
        <f>SUM(X26:X27)</f>
        <v>16754</v>
      </c>
      <c r="Y24" s="46">
        <f>SUM(Y26:Y27)</f>
        <v>17383</v>
      </c>
      <c r="Z24" s="46">
        <v>17475</v>
      </c>
      <c r="AA24" s="46">
        <f>SUM(AA26:AA27)</f>
        <v>16379</v>
      </c>
      <c r="AB24" s="46">
        <v>15265</v>
      </c>
      <c r="AC24" s="46">
        <f>AC26+AC27</f>
        <v>14420.657</v>
      </c>
    </row>
    <row r="25" spans="1:29" s="66" customFormat="1" ht="11.25">
      <c r="A25" s="63" t="s">
        <v>80</v>
      </c>
      <c r="B25" s="64"/>
      <c r="C25" s="64"/>
      <c r="D25" s="65" t="s">
        <v>22</v>
      </c>
      <c r="E25" s="65" t="s">
        <v>22</v>
      </c>
      <c r="F25" s="65"/>
      <c r="G25" s="65">
        <f aca="true" t="shared" si="5" ref="G25:AA25">G24/F24-1</f>
        <v>0.06315641865947308</v>
      </c>
      <c r="H25" s="65">
        <f t="shared" si="5"/>
        <v>0.012848496880192961</v>
      </c>
      <c r="I25" s="65">
        <f t="shared" si="5"/>
        <v>0.002986138563288554</v>
      </c>
      <c r="J25" s="65">
        <f t="shared" si="5"/>
        <v>-0.02752568066221206</v>
      </c>
      <c r="K25" s="65">
        <f t="shared" si="5"/>
        <v>-0.020510716849553856</v>
      </c>
      <c r="L25" s="65">
        <f t="shared" si="5"/>
        <v>0.057271489896346006</v>
      </c>
      <c r="M25" s="65">
        <f t="shared" si="5"/>
        <v>0.06486432957021182</v>
      </c>
      <c r="N25" s="65">
        <f t="shared" si="5"/>
        <v>0.04510369199293218</v>
      </c>
      <c r="O25" s="65">
        <f t="shared" si="5"/>
        <v>-0.014771311621284977</v>
      </c>
      <c r="P25" s="65">
        <f t="shared" si="5"/>
        <v>0.026463150289017356</v>
      </c>
      <c r="Q25" s="65">
        <f t="shared" si="5"/>
        <v>0.023845138583370007</v>
      </c>
      <c r="R25" s="65">
        <f t="shared" si="5"/>
        <v>0.08490890340323132</v>
      </c>
      <c r="S25" s="65">
        <f t="shared" si="5"/>
        <v>0.07905576679340931</v>
      </c>
      <c r="T25" s="65">
        <f t="shared" si="5"/>
        <v>0.03288797533401855</v>
      </c>
      <c r="U25" s="65">
        <f t="shared" si="5"/>
        <v>-0.014712153518123716</v>
      </c>
      <c r="V25" s="65">
        <f t="shared" si="5"/>
        <v>0.05583207098030729</v>
      </c>
      <c r="W25" s="65">
        <f t="shared" si="5"/>
        <v>0.05758010521281687</v>
      </c>
      <c r="X25" s="65">
        <f t="shared" si="5"/>
        <v>0.08231372498352707</v>
      </c>
      <c r="Y25" s="65">
        <f t="shared" si="5"/>
        <v>0.03754327324817952</v>
      </c>
      <c r="Z25" s="65">
        <f t="shared" si="5"/>
        <v>0.005292527181729234</v>
      </c>
      <c r="AA25" s="65">
        <f t="shared" si="5"/>
        <v>-0.0627181688125894</v>
      </c>
      <c r="AB25" s="110">
        <f>AB24/AA24-1</f>
        <v>-0.06801392026375241</v>
      </c>
      <c r="AC25" s="110">
        <f>AC24/AB24-1</f>
        <v>-0.05531234850966271</v>
      </c>
    </row>
    <row r="26" spans="1:29" ht="12">
      <c r="A26" s="42" t="s">
        <v>80</v>
      </c>
      <c r="D26" s="35" t="s">
        <v>7</v>
      </c>
      <c r="E26" s="35" t="s">
        <v>7</v>
      </c>
      <c r="F26" s="48">
        <v>5185.2646056241165</v>
      </c>
      <c r="G26" s="48">
        <v>5392.675189849081</v>
      </c>
      <c r="H26" s="48">
        <v>5554.455445544554</v>
      </c>
      <c r="I26" s="48">
        <v>5610</v>
      </c>
      <c r="J26" s="48">
        <v>5591</v>
      </c>
      <c r="K26" s="48">
        <v>5415</v>
      </c>
      <c r="L26" s="48">
        <v>5632</v>
      </c>
      <c r="M26" s="48">
        <v>5923</v>
      </c>
      <c r="N26" s="48">
        <v>6161</v>
      </c>
      <c r="O26" s="48">
        <v>6080</v>
      </c>
      <c r="P26" s="48">
        <v>6225</v>
      </c>
      <c r="Q26" s="48">
        <v>6326</v>
      </c>
      <c r="R26" s="48">
        <v>6835</v>
      </c>
      <c r="S26" s="48">
        <v>7313</v>
      </c>
      <c r="T26" s="48">
        <v>7495</v>
      </c>
      <c r="U26" s="48">
        <v>7362</v>
      </c>
      <c r="V26" s="48">
        <v>7745</v>
      </c>
      <c r="W26" s="48">
        <v>8145.8</v>
      </c>
      <c r="X26" s="48">
        <v>8832</v>
      </c>
      <c r="Y26" s="48">
        <v>9225</v>
      </c>
      <c r="Z26" s="48">
        <v>9500</v>
      </c>
      <c r="AA26" s="48">
        <v>8825</v>
      </c>
      <c r="AB26" s="48">
        <v>8291</v>
      </c>
      <c r="AC26" s="48">
        <v>7910.686</v>
      </c>
    </row>
    <row r="27" spans="1:29" ht="12">
      <c r="A27" s="42" t="s">
        <v>80</v>
      </c>
      <c r="D27" s="35" t="s">
        <v>32</v>
      </c>
      <c r="E27" s="35" t="s">
        <v>32</v>
      </c>
      <c r="F27" s="48">
        <f>+F28+F29</f>
        <v>4098.720402075257</v>
      </c>
      <c r="G27" s="48">
        <f>+G28+G29</f>
        <v>4477.653061824825</v>
      </c>
      <c r="H27" s="48">
        <f>+H28+H29</f>
        <v>4442.691687877465</v>
      </c>
      <c r="I27" s="48">
        <v>4417</v>
      </c>
      <c r="J27" s="48">
        <v>4160</v>
      </c>
      <c r="K27" s="48">
        <v>4136</v>
      </c>
      <c r="L27" s="48">
        <v>4466</v>
      </c>
      <c r="M27" s="48">
        <v>4830</v>
      </c>
      <c r="N27" s="48">
        <v>5077</v>
      </c>
      <c r="O27" s="48">
        <v>4992</v>
      </c>
      <c r="P27" s="48">
        <v>5140</v>
      </c>
      <c r="Q27" s="48">
        <v>5310</v>
      </c>
      <c r="R27" s="48">
        <v>5789</v>
      </c>
      <c r="S27" s="48">
        <v>6309</v>
      </c>
      <c r="T27" s="48">
        <v>6575</v>
      </c>
      <c r="U27" s="48">
        <v>6501</v>
      </c>
      <c r="V27" s="48">
        <v>6892</v>
      </c>
      <c r="W27" s="48">
        <v>7334</v>
      </c>
      <c r="X27" s="48">
        <v>7922</v>
      </c>
      <c r="Y27" s="48">
        <v>8158</v>
      </c>
      <c r="Z27" s="48">
        <v>7974</v>
      </c>
      <c r="AA27" s="48">
        <v>7554</v>
      </c>
      <c r="AB27" s="48">
        <v>6974</v>
      </c>
      <c r="AC27" s="48">
        <f>SUM(AC28:AC29)</f>
        <v>6509.971</v>
      </c>
    </row>
    <row r="28" spans="1:29" ht="12">
      <c r="A28" s="42" t="s">
        <v>80</v>
      </c>
      <c r="D28" s="35" t="s">
        <v>8</v>
      </c>
      <c r="E28" s="35" t="s">
        <v>8</v>
      </c>
      <c r="F28" s="48">
        <v>3186.45718372799</v>
      </c>
      <c r="G28" s="48">
        <v>3466.8654158960535</v>
      </c>
      <c r="H28" s="48">
        <v>3421.7961654894048</v>
      </c>
      <c r="I28" s="48">
        <v>3391</v>
      </c>
      <c r="J28" s="48">
        <v>3190</v>
      </c>
      <c r="K28" s="48">
        <v>3164</v>
      </c>
      <c r="L28" s="48">
        <v>3395</v>
      </c>
      <c r="M28" s="48">
        <v>3674</v>
      </c>
      <c r="N28" s="48">
        <v>3838</v>
      </c>
      <c r="O28" s="48">
        <v>3823</v>
      </c>
      <c r="P28" s="48">
        <v>3947</v>
      </c>
      <c r="Q28" s="48">
        <v>4115</v>
      </c>
      <c r="R28" s="48">
        <v>4482</v>
      </c>
      <c r="S28" s="48">
        <v>4865</v>
      </c>
      <c r="T28" s="48">
        <v>5095</v>
      </c>
      <c r="U28" s="48">
        <v>5117</v>
      </c>
      <c r="V28" s="48">
        <v>5402</v>
      </c>
      <c r="W28" s="48">
        <v>5718.5</v>
      </c>
      <c r="X28" s="48">
        <v>6262</v>
      </c>
      <c r="Y28" s="48">
        <v>6451</v>
      </c>
      <c r="Z28" s="48">
        <v>6360</v>
      </c>
      <c r="AA28" s="48">
        <v>6036</v>
      </c>
      <c r="AB28" s="48">
        <v>5619</v>
      </c>
      <c r="AC28" s="48">
        <v>5216.468</v>
      </c>
    </row>
    <row r="29" spans="1:29" ht="12">
      <c r="A29" s="42" t="s">
        <v>80</v>
      </c>
      <c r="D29" s="35" t="s">
        <v>9</v>
      </c>
      <c r="E29" s="35" t="s">
        <v>9</v>
      </c>
      <c r="F29" s="48">
        <v>912.2632183472672</v>
      </c>
      <c r="G29" s="48">
        <v>1010.7876459287721</v>
      </c>
      <c r="H29" s="48">
        <v>1020.8955223880598</v>
      </c>
      <c r="I29" s="48">
        <v>1026</v>
      </c>
      <c r="J29" s="35">
        <v>970</v>
      </c>
      <c r="K29" s="35">
        <v>972</v>
      </c>
      <c r="L29" s="48">
        <v>1071</v>
      </c>
      <c r="M29" s="48">
        <v>1156</v>
      </c>
      <c r="N29" s="48">
        <v>1239</v>
      </c>
      <c r="O29" s="48">
        <v>1169</v>
      </c>
      <c r="P29" s="48">
        <v>1193</v>
      </c>
      <c r="Q29" s="48">
        <v>1195</v>
      </c>
      <c r="R29" s="48">
        <v>1307</v>
      </c>
      <c r="S29" s="48">
        <v>1444</v>
      </c>
      <c r="T29" s="48">
        <v>1480</v>
      </c>
      <c r="U29" s="48">
        <v>1385</v>
      </c>
      <c r="V29" s="48">
        <v>1490</v>
      </c>
      <c r="W29" s="48">
        <v>1616.3</v>
      </c>
      <c r="X29" s="48">
        <v>1660</v>
      </c>
      <c r="Y29" s="48">
        <v>1707</v>
      </c>
      <c r="Z29" s="48">
        <v>1614</v>
      </c>
      <c r="AA29" s="48">
        <v>1518</v>
      </c>
      <c r="AB29" s="48">
        <v>1354</v>
      </c>
      <c r="AC29" s="48">
        <v>1293.503</v>
      </c>
    </row>
    <row r="30" spans="1:26" ht="12">
      <c r="A30" s="42" t="s">
        <v>80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48"/>
      <c r="V30" s="48"/>
      <c r="W30" s="48"/>
      <c r="X30" s="48"/>
      <c r="Y30" s="48"/>
      <c r="Z30" s="48"/>
    </row>
    <row r="31" spans="1:29" s="45" customFormat="1" ht="11.25">
      <c r="A31" s="42" t="s">
        <v>96</v>
      </c>
      <c r="B31" s="47"/>
      <c r="C31" s="47"/>
      <c r="D31" s="45" t="s">
        <v>10</v>
      </c>
      <c r="E31" s="45" t="s">
        <v>10</v>
      </c>
      <c r="F31" s="46">
        <f>+F33+F34+F37</f>
        <v>8052.271056248366</v>
      </c>
      <c r="G31" s="46">
        <f>+G33+G34+G37</f>
        <v>8355.76617640692</v>
      </c>
      <c r="H31" s="46">
        <f>+H33+H34+H37</f>
        <v>8057.118189004776</v>
      </c>
      <c r="I31" s="46">
        <v>7919</v>
      </c>
      <c r="J31" s="46">
        <v>7588</v>
      </c>
      <c r="K31" s="46">
        <v>7295</v>
      </c>
      <c r="L31" s="46">
        <v>7694</v>
      </c>
      <c r="M31" s="46">
        <v>8244</v>
      </c>
      <c r="N31" s="46">
        <v>8593</v>
      </c>
      <c r="O31" s="46">
        <v>8717</v>
      </c>
      <c r="P31" s="46">
        <v>9028</v>
      </c>
      <c r="Q31" s="46">
        <v>9548</v>
      </c>
      <c r="R31" s="46">
        <v>10186</v>
      </c>
      <c r="S31" s="46">
        <v>11196</v>
      </c>
      <c r="T31" s="46">
        <v>11430</v>
      </c>
      <c r="U31" s="46">
        <v>11291</v>
      </c>
      <c r="V31" s="46">
        <v>12137</v>
      </c>
      <c r="W31" s="46">
        <f>SUM(W33,W34,W37)</f>
        <v>12831.099999999999</v>
      </c>
      <c r="X31" s="46">
        <f>SUM(X33,X34,X37)</f>
        <v>13884</v>
      </c>
      <c r="Y31" s="46">
        <f>SUM(Y33,Y34,Y37)</f>
        <v>14586</v>
      </c>
      <c r="Z31" s="46">
        <f>SUM(Z33,Z34,Z37)</f>
        <v>14246</v>
      </c>
      <c r="AA31" s="46">
        <f>SUM(AA33,AA34,AA37)</f>
        <v>13464</v>
      </c>
      <c r="AB31" s="46">
        <v>11579</v>
      </c>
      <c r="AC31" s="46">
        <f>AC33+AC34+AC37</f>
        <v>10672.125</v>
      </c>
    </row>
    <row r="32" spans="1:29" s="66" customFormat="1" ht="11.25">
      <c r="A32" s="63" t="s">
        <v>80</v>
      </c>
      <c r="B32" s="64"/>
      <c r="C32" s="64"/>
      <c r="D32" s="65" t="s">
        <v>22</v>
      </c>
      <c r="E32" s="65" t="s">
        <v>22</v>
      </c>
      <c r="F32" s="65"/>
      <c r="G32" s="65">
        <f aca="true" t="shared" si="6" ref="G32:X32">G31/F31-1</f>
        <v>0.037690623929388156</v>
      </c>
      <c r="H32" s="65">
        <f t="shared" si="6"/>
        <v>-0.03574154435357435</v>
      </c>
      <c r="I32" s="65">
        <f t="shared" si="6"/>
        <v>-0.01714238090652065</v>
      </c>
      <c r="J32" s="65">
        <f t="shared" si="6"/>
        <v>-0.04179820684429847</v>
      </c>
      <c r="K32" s="65">
        <f t="shared" si="6"/>
        <v>-0.038613600421718464</v>
      </c>
      <c r="L32" s="65">
        <f t="shared" si="6"/>
        <v>0.05469499657299526</v>
      </c>
      <c r="M32" s="65">
        <f t="shared" si="6"/>
        <v>0.07148427345983888</v>
      </c>
      <c r="N32" s="65">
        <f t="shared" si="6"/>
        <v>0.04233381853469198</v>
      </c>
      <c r="O32" s="65">
        <f t="shared" si="6"/>
        <v>0.014430350285115745</v>
      </c>
      <c r="P32" s="65">
        <f t="shared" si="6"/>
        <v>0.035677411953653815</v>
      </c>
      <c r="Q32" s="65">
        <f t="shared" si="6"/>
        <v>0.05759858218874614</v>
      </c>
      <c r="R32" s="65">
        <f t="shared" si="6"/>
        <v>0.06682027649769595</v>
      </c>
      <c r="S32" s="65">
        <f t="shared" si="6"/>
        <v>0.09915570390732387</v>
      </c>
      <c r="T32" s="65">
        <f t="shared" si="6"/>
        <v>0.020900321543408262</v>
      </c>
      <c r="U32" s="65">
        <f t="shared" si="6"/>
        <v>-0.012160979877515299</v>
      </c>
      <c r="V32" s="65">
        <f t="shared" si="6"/>
        <v>0.07492693295545116</v>
      </c>
      <c r="W32" s="65">
        <f t="shared" si="6"/>
        <v>0.05718876163796649</v>
      </c>
      <c r="X32" s="65">
        <f t="shared" si="6"/>
        <v>0.08205843614343289</v>
      </c>
      <c r="Y32" s="65">
        <f>Y31/X31-1</f>
        <v>0.050561797752809</v>
      </c>
      <c r="Z32" s="65">
        <f>Z31/Y31-1</f>
        <v>-0.023310023310023298</v>
      </c>
      <c r="AA32" s="65">
        <f>AA31/Z31-1</f>
        <v>-0.054892601431980936</v>
      </c>
      <c r="AB32" s="110">
        <f>AB31/AA31-1</f>
        <v>-0.14000297088532387</v>
      </c>
      <c r="AC32" s="110"/>
    </row>
    <row r="33" spans="1:29" ht="12">
      <c r="A33" s="42" t="s">
        <v>80</v>
      </c>
      <c r="D33" s="39" t="s">
        <v>11</v>
      </c>
      <c r="E33" s="39" t="s">
        <v>11</v>
      </c>
      <c r="F33" s="48">
        <v>4031.6078051927116</v>
      </c>
      <c r="G33" s="48">
        <v>4192.87211740042</v>
      </c>
      <c r="H33" s="48">
        <v>4000</v>
      </c>
      <c r="I33" s="48">
        <v>4124</v>
      </c>
      <c r="J33" s="48">
        <v>3923</v>
      </c>
      <c r="K33" s="48">
        <v>3794</v>
      </c>
      <c r="L33" s="48">
        <v>3972</v>
      </c>
      <c r="M33" s="48">
        <v>4206</v>
      </c>
      <c r="N33" s="48">
        <v>4110</v>
      </c>
      <c r="O33" s="48">
        <v>4274</v>
      </c>
      <c r="P33" s="48">
        <v>4325</v>
      </c>
      <c r="Q33" s="48">
        <v>4619</v>
      </c>
      <c r="R33" s="48">
        <v>4936</v>
      </c>
      <c r="S33" s="48">
        <v>5369</v>
      </c>
      <c r="T33" s="48">
        <v>5485</v>
      </c>
      <c r="U33" s="48">
        <v>5547</v>
      </c>
      <c r="V33" s="48">
        <v>5815</v>
      </c>
      <c r="W33" s="48">
        <v>6276.9</v>
      </c>
      <c r="X33" s="48">
        <v>6649</v>
      </c>
      <c r="Y33" s="109">
        <v>7040</v>
      </c>
      <c r="Z33" s="109">
        <v>6878</v>
      </c>
      <c r="AA33" s="35">
        <v>6385</v>
      </c>
      <c r="AB33" s="48">
        <v>5509</v>
      </c>
      <c r="AC33" s="48">
        <v>5219.8</v>
      </c>
    </row>
    <row r="34" spans="1:29" ht="12">
      <c r="A34" s="42" t="s">
        <v>80</v>
      </c>
      <c r="D34" s="35" t="s">
        <v>29</v>
      </c>
      <c r="E34" s="35" t="s">
        <v>29</v>
      </c>
      <c r="F34" s="48">
        <v>3832.1957975980677</v>
      </c>
      <c r="G34" s="48">
        <v>3943.329475728411</v>
      </c>
      <c r="H34" s="48">
        <v>3821.0862619808304</v>
      </c>
      <c r="I34" s="48">
        <v>3588</v>
      </c>
      <c r="J34" s="48">
        <v>3485</v>
      </c>
      <c r="K34" s="48">
        <v>3375</v>
      </c>
      <c r="L34" s="48">
        <v>3597</v>
      </c>
      <c r="M34" s="48">
        <v>3914</v>
      </c>
      <c r="N34" s="48">
        <v>4353</v>
      </c>
      <c r="O34" s="48">
        <v>4346</v>
      </c>
      <c r="P34" s="48">
        <v>4606</v>
      </c>
      <c r="Q34" s="48">
        <v>4826</v>
      </c>
      <c r="R34" s="48">
        <v>5144</v>
      </c>
      <c r="S34" s="48">
        <v>5712</v>
      </c>
      <c r="T34" s="48">
        <v>5827</v>
      </c>
      <c r="U34" s="48">
        <v>5627</v>
      </c>
      <c r="V34" s="48">
        <v>6207</v>
      </c>
      <c r="W34" s="48">
        <v>6428.4</v>
      </c>
      <c r="X34" s="48">
        <v>7106</v>
      </c>
      <c r="Y34" s="48">
        <v>7424</v>
      </c>
      <c r="Z34" s="48">
        <v>7252</v>
      </c>
      <c r="AA34" s="48">
        <v>6977</v>
      </c>
      <c r="AB34" s="48">
        <v>5995</v>
      </c>
      <c r="AC34" s="48">
        <f>SUM(AC35:AC36)</f>
        <v>5405.125</v>
      </c>
    </row>
    <row r="35" spans="1:29" ht="12">
      <c r="A35" s="42" t="s">
        <v>80</v>
      </c>
      <c r="D35" s="35" t="s">
        <v>3</v>
      </c>
      <c r="E35" s="35" t="s">
        <v>3</v>
      </c>
      <c r="I35" s="48">
        <v>3390</v>
      </c>
      <c r="J35" s="48">
        <v>3291</v>
      </c>
      <c r="K35" s="48">
        <v>3195</v>
      </c>
      <c r="L35" s="48">
        <v>3424</v>
      </c>
      <c r="M35" s="48">
        <v>3722</v>
      </c>
      <c r="N35" s="48">
        <v>4125</v>
      </c>
      <c r="O35" s="48">
        <v>4141</v>
      </c>
      <c r="P35" s="48">
        <v>4417</v>
      </c>
      <c r="Q35" s="48">
        <v>4653</v>
      </c>
      <c r="R35" s="48">
        <v>4969</v>
      </c>
      <c r="S35" s="48">
        <v>5542</v>
      </c>
      <c r="T35" s="48">
        <v>5663</v>
      </c>
      <c r="U35" s="48">
        <v>5478</v>
      </c>
      <c r="V35" s="48">
        <v>6049</v>
      </c>
      <c r="W35" s="48">
        <v>6280.3</v>
      </c>
      <c r="X35" s="48">
        <v>6953</v>
      </c>
      <c r="Y35" s="48">
        <v>7291</v>
      </c>
      <c r="Z35" s="48">
        <v>7122</v>
      </c>
      <c r="AA35" s="48">
        <v>6867</v>
      </c>
      <c r="AB35" s="48">
        <v>5903</v>
      </c>
      <c r="AC35" s="48">
        <v>5334.397</v>
      </c>
    </row>
    <row r="36" spans="1:29" ht="12">
      <c r="A36" s="42" t="s">
        <v>80</v>
      </c>
      <c r="D36" s="35" t="s">
        <v>12</v>
      </c>
      <c r="E36" s="35" t="s">
        <v>12</v>
      </c>
      <c r="I36" s="35">
        <v>198</v>
      </c>
      <c r="J36" s="35">
        <v>194</v>
      </c>
      <c r="K36" s="35">
        <v>179</v>
      </c>
      <c r="L36" s="35">
        <v>174</v>
      </c>
      <c r="M36" s="35">
        <v>192</v>
      </c>
      <c r="N36" s="35">
        <v>228</v>
      </c>
      <c r="O36" s="35">
        <v>205</v>
      </c>
      <c r="P36" s="35">
        <v>189</v>
      </c>
      <c r="Q36" s="35">
        <v>173</v>
      </c>
      <c r="R36" s="35">
        <v>175</v>
      </c>
      <c r="S36" s="35">
        <v>170</v>
      </c>
      <c r="T36" s="35">
        <v>164</v>
      </c>
      <c r="U36" s="35">
        <v>149</v>
      </c>
      <c r="V36" s="35">
        <v>158</v>
      </c>
      <c r="W36" s="35">
        <v>148.1</v>
      </c>
      <c r="X36" s="35">
        <v>153</v>
      </c>
      <c r="Y36" s="35">
        <v>133</v>
      </c>
      <c r="Z36" s="35">
        <v>130</v>
      </c>
      <c r="AA36" s="35">
        <v>110</v>
      </c>
      <c r="AB36" s="35">
        <v>91</v>
      </c>
      <c r="AC36" s="48">
        <v>70.728</v>
      </c>
    </row>
    <row r="37" spans="1:29" ht="12">
      <c r="A37" s="42" t="s">
        <v>80</v>
      </c>
      <c r="D37" s="39" t="s">
        <v>13</v>
      </c>
      <c r="E37" s="39" t="s">
        <v>13</v>
      </c>
      <c r="F37" s="48">
        <v>188.4674534575868</v>
      </c>
      <c r="G37" s="48">
        <v>219.56458327808863</v>
      </c>
      <c r="H37" s="48">
        <v>236.03192702394526</v>
      </c>
      <c r="I37" s="35">
        <v>207</v>
      </c>
      <c r="J37" s="35">
        <v>181</v>
      </c>
      <c r="K37" s="35">
        <v>126</v>
      </c>
      <c r="L37" s="35">
        <v>124</v>
      </c>
      <c r="M37" s="35">
        <v>124</v>
      </c>
      <c r="N37" s="35">
        <v>130</v>
      </c>
      <c r="O37" s="35">
        <v>97</v>
      </c>
      <c r="P37" s="35">
        <v>97</v>
      </c>
      <c r="Q37" s="35">
        <v>103</v>
      </c>
      <c r="R37" s="35">
        <v>106</v>
      </c>
      <c r="S37" s="35">
        <v>115</v>
      </c>
      <c r="T37" s="35">
        <v>118</v>
      </c>
      <c r="U37" s="35">
        <v>117</v>
      </c>
      <c r="V37" s="35">
        <v>115</v>
      </c>
      <c r="W37" s="35">
        <v>125.8</v>
      </c>
      <c r="X37" s="48">
        <v>129</v>
      </c>
      <c r="Y37" s="109">
        <v>122</v>
      </c>
      <c r="Z37" s="109">
        <v>116</v>
      </c>
      <c r="AA37" s="35">
        <v>102</v>
      </c>
      <c r="AB37" s="35">
        <v>74</v>
      </c>
      <c r="AC37" s="48">
        <v>47.2</v>
      </c>
    </row>
    <row r="38" spans="1:20" ht="12">
      <c r="A38" s="42" t="s">
        <v>80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9" s="45" customFormat="1" ht="11.25">
      <c r="A39" s="42" t="s">
        <v>96</v>
      </c>
      <c r="B39" s="47"/>
      <c r="C39" s="47"/>
      <c r="D39" s="45" t="s">
        <v>14</v>
      </c>
      <c r="E39" s="66" t="s">
        <v>14</v>
      </c>
      <c r="F39" s="46">
        <f>+F41+F42</f>
        <v>6865.727750065004</v>
      </c>
      <c r="G39" s="46">
        <f>+G41+G42</f>
        <v>7344.099797697138</v>
      </c>
      <c r="H39" s="46">
        <f>+H41+H42</f>
        <v>7865.530883333634</v>
      </c>
      <c r="I39" s="46">
        <v>7623</v>
      </c>
      <c r="J39" s="46">
        <v>7699</v>
      </c>
      <c r="K39" s="46">
        <v>7738</v>
      </c>
      <c r="L39" s="46">
        <v>8190</v>
      </c>
      <c r="M39" s="46">
        <v>8479</v>
      </c>
      <c r="N39" s="46">
        <v>9036</v>
      </c>
      <c r="O39" s="46">
        <v>9109</v>
      </c>
      <c r="P39" s="46">
        <v>9420</v>
      </c>
      <c r="Q39" s="46">
        <v>9414</v>
      </c>
      <c r="R39" s="46">
        <v>10401</v>
      </c>
      <c r="S39" s="46">
        <v>11086</v>
      </c>
      <c r="T39" s="46">
        <v>11180</v>
      </c>
      <c r="U39" s="46">
        <v>11520</v>
      </c>
      <c r="V39" s="46">
        <v>12279</v>
      </c>
      <c r="W39" s="46">
        <f>SUM(W41:W42)</f>
        <v>12543.5</v>
      </c>
      <c r="X39" s="46">
        <f>SUM(X41:X42)</f>
        <v>13429</v>
      </c>
      <c r="Y39" s="46">
        <f>SUM(Y41:Y42)</f>
        <v>13349</v>
      </c>
      <c r="Z39" s="46">
        <f>SUM(Z41:Z42)</f>
        <v>13225</v>
      </c>
      <c r="AA39" s="46">
        <f>SUM(AA41:AA42)</f>
        <v>12392</v>
      </c>
      <c r="AB39" s="46">
        <v>11409</v>
      </c>
      <c r="AC39" s="46">
        <f>AC41+AC42</f>
        <v>10479.682</v>
      </c>
    </row>
    <row r="40" spans="1:29" s="66" customFormat="1" ht="11.25">
      <c r="A40" s="63" t="s">
        <v>80</v>
      </c>
      <c r="B40" s="64"/>
      <c r="C40" s="64"/>
      <c r="D40" s="65" t="s">
        <v>22</v>
      </c>
      <c r="E40" s="65" t="s">
        <v>22</v>
      </c>
      <c r="F40" s="65"/>
      <c r="G40" s="65">
        <f aca="true" t="shared" si="7" ref="G40:AA40">G39/F39-1</f>
        <v>0.06967535926946766</v>
      </c>
      <c r="H40" s="65">
        <f t="shared" si="7"/>
        <v>0.07099999999999995</v>
      </c>
      <c r="I40" s="65">
        <f t="shared" si="7"/>
        <v>-0.03083464891702803</v>
      </c>
      <c r="J40" s="65">
        <f t="shared" si="7"/>
        <v>0.009969828151646265</v>
      </c>
      <c r="K40" s="65">
        <f t="shared" si="7"/>
        <v>0.005065592934147212</v>
      </c>
      <c r="L40" s="65">
        <f t="shared" si="7"/>
        <v>0.05841302662186609</v>
      </c>
      <c r="M40" s="65">
        <f t="shared" si="7"/>
        <v>0.035286935286935384</v>
      </c>
      <c r="N40" s="65">
        <f t="shared" si="7"/>
        <v>0.06569170892793963</v>
      </c>
      <c r="O40" s="65">
        <f t="shared" si="7"/>
        <v>0.008078795927401572</v>
      </c>
      <c r="P40" s="65">
        <f t="shared" si="7"/>
        <v>0.034142057305961204</v>
      </c>
      <c r="Q40" s="65">
        <f t="shared" si="7"/>
        <v>-0.0006369426751592355</v>
      </c>
      <c r="R40" s="65">
        <f t="shared" si="7"/>
        <v>0.10484384958572335</v>
      </c>
      <c r="S40" s="65">
        <f t="shared" si="7"/>
        <v>0.06585905201422948</v>
      </c>
      <c r="T40" s="65">
        <f t="shared" si="7"/>
        <v>0.00847916290817241</v>
      </c>
      <c r="U40" s="65">
        <f t="shared" si="7"/>
        <v>0.030411449016100267</v>
      </c>
      <c r="V40" s="65">
        <f t="shared" si="7"/>
        <v>0.0658854166666667</v>
      </c>
      <c r="W40" s="65">
        <f t="shared" si="7"/>
        <v>0.021540842088118017</v>
      </c>
      <c r="X40" s="65">
        <f t="shared" si="7"/>
        <v>0.07059433172559504</v>
      </c>
      <c r="Y40" s="65">
        <f t="shared" si="7"/>
        <v>-0.005957256683297385</v>
      </c>
      <c r="Z40" s="65">
        <f t="shared" si="7"/>
        <v>-0.009289085324743374</v>
      </c>
      <c r="AA40" s="65">
        <f t="shared" si="7"/>
        <v>-0.06298676748582233</v>
      </c>
      <c r="AB40" s="110">
        <f>AB39/AA39-1</f>
        <v>-0.07932537120723049</v>
      </c>
      <c r="AC40" s="110">
        <f>AC39/AB39-1</f>
        <v>-0.08145481637303875</v>
      </c>
    </row>
    <row r="41" spans="1:29" ht="12">
      <c r="A41" s="42" t="s">
        <v>80</v>
      </c>
      <c r="D41" s="35" t="s">
        <v>28</v>
      </c>
      <c r="E41" s="35" t="s">
        <v>28</v>
      </c>
      <c r="F41" s="48">
        <v>5728.899922254754</v>
      </c>
      <c r="G41" s="48">
        <v>6135.651816734841</v>
      </c>
      <c r="H41" s="48">
        <v>6571.283095723014</v>
      </c>
      <c r="I41" s="48">
        <v>6453</v>
      </c>
      <c r="J41" s="48">
        <v>6456</v>
      </c>
      <c r="K41" s="48">
        <v>6411</v>
      </c>
      <c r="L41" s="48">
        <v>6721</v>
      </c>
      <c r="M41" s="48">
        <v>7047</v>
      </c>
      <c r="N41" s="48">
        <v>7589</v>
      </c>
      <c r="O41" s="48">
        <v>7650</v>
      </c>
      <c r="P41" s="48">
        <v>7975</v>
      </c>
      <c r="Q41" s="48">
        <v>7924</v>
      </c>
      <c r="R41" s="48">
        <v>8774</v>
      </c>
      <c r="S41" s="48">
        <v>9099</v>
      </c>
      <c r="T41" s="48">
        <v>9217</v>
      </c>
      <c r="U41" s="48">
        <v>9305</v>
      </c>
      <c r="V41" s="48">
        <v>9744</v>
      </c>
      <c r="W41" s="48">
        <v>10021</v>
      </c>
      <c r="X41" s="48">
        <v>10913</v>
      </c>
      <c r="Y41" s="48">
        <v>11135</v>
      </c>
      <c r="Z41" s="48">
        <v>11077</v>
      </c>
      <c r="AA41" s="48">
        <v>10400</v>
      </c>
      <c r="AB41" s="48">
        <v>9309.554</v>
      </c>
      <c r="AC41" s="48">
        <v>8436.361</v>
      </c>
    </row>
    <row r="42" spans="1:29" ht="12">
      <c r="A42" s="42" t="s">
        <v>80</v>
      </c>
      <c r="D42" s="35" t="s">
        <v>33</v>
      </c>
      <c r="E42" s="35" t="s">
        <v>33</v>
      </c>
      <c r="F42" s="48">
        <v>1136.8278278102507</v>
      </c>
      <c r="G42" s="48">
        <v>1208.4479809622965</v>
      </c>
      <c r="H42" s="48">
        <v>1294.2477876106195</v>
      </c>
      <c r="I42" s="48">
        <v>1170</v>
      </c>
      <c r="J42" s="48">
        <v>1243</v>
      </c>
      <c r="K42" s="48">
        <v>1327</v>
      </c>
      <c r="L42" s="48">
        <v>1469</v>
      </c>
      <c r="M42" s="48">
        <v>1432</v>
      </c>
      <c r="N42" s="48">
        <v>1447</v>
      </c>
      <c r="O42" s="48">
        <v>1459</v>
      </c>
      <c r="P42" s="48">
        <v>1445</v>
      </c>
      <c r="Q42" s="48">
        <v>1490</v>
      </c>
      <c r="R42" s="48">
        <v>1627</v>
      </c>
      <c r="S42" s="48">
        <v>1987</v>
      </c>
      <c r="T42" s="48">
        <v>1963</v>
      </c>
      <c r="U42" s="48">
        <v>2214</v>
      </c>
      <c r="V42" s="48">
        <v>2535</v>
      </c>
      <c r="W42" s="48">
        <v>2522.5</v>
      </c>
      <c r="X42" s="48">
        <v>2516</v>
      </c>
      <c r="Y42" s="48">
        <v>2214</v>
      </c>
      <c r="Z42" s="48">
        <v>2148</v>
      </c>
      <c r="AA42" s="48">
        <v>1992</v>
      </c>
      <c r="AB42" s="48">
        <v>2098.537</v>
      </c>
      <c r="AC42" s="48">
        <v>2043.321</v>
      </c>
    </row>
    <row r="43" spans="1:29" ht="12">
      <c r="A43" s="42" t="s">
        <v>80</v>
      </c>
      <c r="D43" s="35" t="s">
        <v>15</v>
      </c>
      <c r="E43" s="35" t="s">
        <v>15</v>
      </c>
      <c r="I43" s="35">
        <v>641</v>
      </c>
      <c r="J43" s="35">
        <v>684</v>
      </c>
      <c r="K43" s="35">
        <v>726</v>
      </c>
      <c r="L43" s="35">
        <v>816</v>
      </c>
      <c r="M43" s="35">
        <v>730</v>
      </c>
      <c r="N43" s="35">
        <v>779</v>
      </c>
      <c r="O43" s="35">
        <v>781</v>
      </c>
      <c r="P43" s="35">
        <v>786</v>
      </c>
      <c r="Q43" s="35">
        <v>795</v>
      </c>
      <c r="R43" s="35">
        <v>875</v>
      </c>
      <c r="S43" s="48">
        <v>1058</v>
      </c>
      <c r="T43" s="48">
        <v>1075</v>
      </c>
      <c r="U43" s="48">
        <v>1285</v>
      </c>
      <c r="V43" s="48">
        <v>1493</v>
      </c>
      <c r="W43" s="48">
        <v>1517.6</v>
      </c>
      <c r="X43" s="48">
        <v>1529</v>
      </c>
      <c r="Y43" s="48">
        <v>1321</v>
      </c>
      <c r="Z43" s="48">
        <v>1276</v>
      </c>
      <c r="AA43" s="48">
        <v>1190</v>
      </c>
      <c r="AB43" s="48">
        <v>1243</v>
      </c>
      <c r="AC43" s="48">
        <v>1218.339</v>
      </c>
    </row>
    <row r="44" spans="1:29" ht="12">
      <c r="A44" s="42" t="s">
        <v>80</v>
      </c>
      <c r="D44" s="35" t="s">
        <v>16</v>
      </c>
      <c r="E44" s="35" t="s">
        <v>16</v>
      </c>
      <c r="I44" s="35">
        <v>529</v>
      </c>
      <c r="J44" s="35">
        <v>559</v>
      </c>
      <c r="K44" s="35">
        <v>601</v>
      </c>
      <c r="L44" s="35">
        <v>653</v>
      </c>
      <c r="M44" s="35">
        <v>702</v>
      </c>
      <c r="N44" s="35">
        <v>668</v>
      </c>
      <c r="O44" s="35">
        <v>678</v>
      </c>
      <c r="P44" s="35">
        <v>660</v>
      </c>
      <c r="Q44" s="35">
        <v>695</v>
      </c>
      <c r="R44" s="35">
        <v>752</v>
      </c>
      <c r="S44" s="35">
        <v>929</v>
      </c>
      <c r="T44" s="35">
        <v>888</v>
      </c>
      <c r="U44" s="35">
        <v>930</v>
      </c>
      <c r="V44" s="48">
        <v>1043</v>
      </c>
      <c r="W44" s="48">
        <v>1004.9</v>
      </c>
      <c r="X44" s="48">
        <v>987</v>
      </c>
      <c r="Y44" s="48">
        <v>893</v>
      </c>
      <c r="Z44" s="48">
        <v>872</v>
      </c>
      <c r="AA44" s="35">
        <v>802</v>
      </c>
      <c r="AB44" s="35">
        <v>851</v>
      </c>
      <c r="AC44" s="48">
        <v>824.982</v>
      </c>
    </row>
    <row r="45" spans="1:20" ht="12">
      <c r="A45" s="42" t="s">
        <v>80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9" s="45" customFormat="1" ht="11.25">
      <c r="A46" s="42" t="s">
        <v>96</v>
      </c>
      <c r="B46" s="47"/>
      <c r="C46" s="47"/>
      <c r="D46" s="45" t="s">
        <v>17</v>
      </c>
      <c r="E46" s="45" t="s">
        <v>17</v>
      </c>
      <c r="F46" s="46">
        <f>+F48+F49</f>
        <v>3141.6058993208426</v>
      </c>
      <c r="G46" s="46">
        <f>+G48+G49</f>
        <v>4193.3313581838165</v>
      </c>
      <c r="H46" s="46">
        <f>+H48+H49</f>
        <v>4933.47358834244</v>
      </c>
      <c r="I46" s="46">
        <v>5283</v>
      </c>
      <c r="J46" s="46">
        <v>4542</v>
      </c>
      <c r="K46" s="46">
        <v>3307</v>
      </c>
      <c r="L46" s="46">
        <v>3397</v>
      </c>
      <c r="M46" s="46">
        <v>3783</v>
      </c>
      <c r="N46" s="46">
        <v>4912</v>
      </c>
      <c r="O46" s="46">
        <v>5007</v>
      </c>
      <c r="P46" s="46">
        <v>5506</v>
      </c>
      <c r="Q46" s="46">
        <v>4656</v>
      </c>
      <c r="R46" s="46">
        <v>5559</v>
      </c>
      <c r="S46" s="46">
        <v>7244</v>
      </c>
      <c r="T46" s="46">
        <v>7471</v>
      </c>
      <c r="U46" s="46">
        <v>6381</v>
      </c>
      <c r="V46" s="46">
        <v>6952</v>
      </c>
      <c r="W46" s="46">
        <v>9527</v>
      </c>
      <c r="X46" s="46">
        <f>SUM(X48:X49)</f>
        <v>9754</v>
      </c>
      <c r="Y46" s="46">
        <f>SUM(Y48:Y49)</f>
        <v>9989</v>
      </c>
      <c r="Z46" s="46">
        <f>SUM(Z48:Z49)</f>
        <v>11511</v>
      </c>
      <c r="AA46" s="46">
        <f>SUM(AA48:AA49)</f>
        <v>11464</v>
      </c>
      <c r="AB46" s="46">
        <v>10641</v>
      </c>
      <c r="AC46" s="46">
        <f>AC48+AC49</f>
        <v>7202.2970000000005</v>
      </c>
    </row>
    <row r="47" spans="1:29" s="66" customFormat="1" ht="11.25">
      <c r="A47" s="63" t="s">
        <v>80</v>
      </c>
      <c r="B47" s="64"/>
      <c r="C47" s="64"/>
      <c r="D47" s="65" t="s">
        <v>22</v>
      </c>
      <c r="E47" s="65" t="s">
        <v>22</v>
      </c>
      <c r="F47" s="65"/>
      <c r="G47" s="65">
        <f aca="true" t="shared" si="8" ref="G47:AA47">G46/F46-1</f>
        <v>0.33477319962072194</v>
      </c>
      <c r="H47" s="65">
        <f t="shared" si="8"/>
        <v>0.1765045895345576</v>
      </c>
      <c r="I47" s="65">
        <f t="shared" si="8"/>
        <v>0.07084793409728074</v>
      </c>
      <c r="J47" s="65">
        <f t="shared" si="8"/>
        <v>-0.14026121521862578</v>
      </c>
      <c r="K47" s="65">
        <f t="shared" si="8"/>
        <v>-0.27190664905328055</v>
      </c>
      <c r="L47" s="65">
        <f t="shared" si="8"/>
        <v>0.02721499848805564</v>
      </c>
      <c r="M47" s="65">
        <f t="shared" si="8"/>
        <v>0.11362967324109507</v>
      </c>
      <c r="N47" s="65">
        <f t="shared" si="8"/>
        <v>0.29844039122389643</v>
      </c>
      <c r="O47" s="65">
        <f t="shared" si="8"/>
        <v>0.01934039087947892</v>
      </c>
      <c r="P47" s="65">
        <f t="shared" si="8"/>
        <v>0.0996604753345316</v>
      </c>
      <c r="Q47" s="65">
        <f t="shared" si="8"/>
        <v>-0.1543770432255721</v>
      </c>
      <c r="R47" s="65">
        <f t="shared" si="8"/>
        <v>0.19394329896907214</v>
      </c>
      <c r="S47" s="65">
        <f t="shared" si="8"/>
        <v>0.30311207051628</v>
      </c>
      <c r="T47" s="65">
        <f t="shared" si="8"/>
        <v>0.031336278299282094</v>
      </c>
      <c r="U47" s="65">
        <f t="shared" si="8"/>
        <v>-0.145897470218177</v>
      </c>
      <c r="V47" s="65">
        <f t="shared" si="8"/>
        <v>0.08948440683278491</v>
      </c>
      <c r="W47" s="65">
        <f t="shared" si="8"/>
        <v>0.3703970080552359</v>
      </c>
      <c r="X47" s="65">
        <f t="shared" si="8"/>
        <v>0.023827017948987006</v>
      </c>
      <c r="Y47" s="65">
        <f t="shared" si="8"/>
        <v>0.024092679926184024</v>
      </c>
      <c r="Z47" s="65">
        <f t="shared" si="8"/>
        <v>0.15236760436480123</v>
      </c>
      <c r="AA47" s="65">
        <f t="shared" si="8"/>
        <v>-0.004083050994700743</v>
      </c>
      <c r="AB47" s="110">
        <f>AB46/AA46-1</f>
        <v>-0.07178995115143061</v>
      </c>
      <c r="AC47" s="110">
        <f>AC46/AB46-1</f>
        <v>-0.32315600037590453</v>
      </c>
    </row>
    <row r="48" spans="1:29" ht="12">
      <c r="A48" s="42" t="s">
        <v>80</v>
      </c>
      <c r="D48" s="39" t="s">
        <v>18</v>
      </c>
      <c r="E48" s="39" t="s">
        <v>18</v>
      </c>
      <c r="F48" s="48">
        <v>2586.6058993208426</v>
      </c>
      <c r="G48" s="48">
        <v>3489.3313581838165</v>
      </c>
      <c r="H48" s="48">
        <v>4260.47358834244</v>
      </c>
      <c r="I48" s="48">
        <v>4678</v>
      </c>
      <c r="J48" s="48">
        <v>3799</v>
      </c>
      <c r="K48" s="48">
        <v>2562</v>
      </c>
      <c r="L48" s="48">
        <v>2594</v>
      </c>
      <c r="M48" s="48">
        <v>2800</v>
      </c>
      <c r="N48" s="48">
        <v>3853</v>
      </c>
      <c r="O48" s="48">
        <v>4004</v>
      </c>
      <c r="P48" s="48">
        <v>4529</v>
      </c>
      <c r="Q48" s="48">
        <v>3836</v>
      </c>
      <c r="R48" s="48">
        <v>4528</v>
      </c>
      <c r="S48" s="48">
        <v>6294</v>
      </c>
      <c r="T48" s="48">
        <v>6496</v>
      </c>
      <c r="U48" s="48">
        <v>5575</v>
      </c>
      <c r="V48" s="48">
        <v>6153</v>
      </c>
      <c r="W48" s="48">
        <v>8216</v>
      </c>
      <c r="X48" s="48">
        <v>8082</v>
      </c>
      <c r="Y48" s="48">
        <v>8032</v>
      </c>
      <c r="Z48" s="48">
        <v>10055</v>
      </c>
      <c r="AA48" s="48">
        <v>9460</v>
      </c>
      <c r="AB48" s="48">
        <v>9085</v>
      </c>
      <c r="AC48" s="48">
        <v>5502.68</v>
      </c>
    </row>
    <row r="49" spans="1:29" ht="12">
      <c r="A49" s="42" t="s">
        <v>80</v>
      </c>
      <c r="D49" s="39" t="s">
        <v>19</v>
      </c>
      <c r="E49" s="39" t="s">
        <v>19</v>
      </c>
      <c r="F49" s="35">
        <v>555</v>
      </c>
      <c r="G49" s="35">
        <v>704</v>
      </c>
      <c r="H49" s="35">
        <v>673</v>
      </c>
      <c r="I49" s="35">
        <v>605</v>
      </c>
      <c r="J49" s="35">
        <v>743</v>
      </c>
      <c r="K49" s="35">
        <v>745</v>
      </c>
      <c r="L49" s="35">
        <v>803</v>
      </c>
      <c r="M49" s="35">
        <v>983</v>
      </c>
      <c r="N49" s="48">
        <v>1059</v>
      </c>
      <c r="O49" s="48">
        <v>1003</v>
      </c>
      <c r="P49" s="35">
        <v>977</v>
      </c>
      <c r="Q49" s="48">
        <v>820</v>
      </c>
      <c r="R49" s="48">
        <v>1031</v>
      </c>
      <c r="S49" s="48">
        <v>950</v>
      </c>
      <c r="T49" s="48">
        <v>975</v>
      </c>
      <c r="U49" s="48">
        <v>806</v>
      </c>
      <c r="V49" s="48">
        <v>799</v>
      </c>
      <c r="W49" s="48">
        <v>1311</v>
      </c>
      <c r="X49" s="51">
        <v>1672</v>
      </c>
      <c r="Y49" s="51">
        <v>1957</v>
      </c>
      <c r="Z49" s="51">
        <v>1456</v>
      </c>
      <c r="AA49" s="48">
        <v>2004</v>
      </c>
      <c r="AB49" s="48">
        <v>1556</v>
      </c>
      <c r="AC49" s="48">
        <v>1699.617</v>
      </c>
    </row>
    <row r="50" spans="1:20" ht="12">
      <c r="A50" s="42" t="s">
        <v>80</v>
      </c>
      <c r="G50" s="24"/>
      <c r="H50" s="24"/>
      <c r="I50" s="46"/>
      <c r="J50" s="46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9" s="45" customFormat="1" ht="11.25">
      <c r="A51" s="42" t="s">
        <v>96</v>
      </c>
      <c r="B51" s="47"/>
      <c r="C51" s="47"/>
      <c r="D51" s="45" t="s">
        <v>20</v>
      </c>
      <c r="E51" s="45" t="s">
        <v>20</v>
      </c>
      <c r="F51" s="46">
        <f>+F46+F39+F31+F24+F7</f>
        <v>44732.583199194414</v>
      </c>
      <c r="G51" s="46">
        <f>+G46+G39+G31+G24+G7</f>
        <v>47516.78575936718</v>
      </c>
      <c r="H51" s="46">
        <f>+H46+H39+H31+H24+H7</f>
        <v>47013.26478130638</v>
      </c>
      <c r="I51" s="46">
        <v>46367</v>
      </c>
      <c r="J51" s="46">
        <v>42976</v>
      </c>
      <c r="K51" s="46">
        <v>40022</v>
      </c>
      <c r="L51" s="46">
        <v>42510</v>
      </c>
      <c r="M51" s="46">
        <v>44855</v>
      </c>
      <c r="N51" s="46">
        <v>49240</v>
      </c>
      <c r="O51" s="46">
        <v>48699</v>
      </c>
      <c r="P51" s="46">
        <v>50955</v>
      </c>
      <c r="Q51" s="46">
        <v>51121</v>
      </c>
      <c r="R51" s="46">
        <v>56724</v>
      </c>
      <c r="S51" s="46">
        <v>62690</v>
      </c>
      <c r="T51" s="46">
        <v>64997</v>
      </c>
      <c r="U51" s="46">
        <v>64602.7</v>
      </c>
      <c r="V51" s="46">
        <v>67922</v>
      </c>
      <c r="W51" s="46">
        <v>73697.2</v>
      </c>
      <c r="X51" s="46">
        <v>77930</v>
      </c>
      <c r="Y51" s="46">
        <v>79260</v>
      </c>
      <c r="Z51" s="46">
        <v>79980</v>
      </c>
      <c r="AA51" s="46">
        <v>74859</v>
      </c>
      <c r="AB51" s="46">
        <v>68187</v>
      </c>
      <c r="AC51" s="46">
        <f>AC46+AC39+AC31+AC24+AC7</f>
        <v>59342.92</v>
      </c>
    </row>
    <row r="52" spans="1:29" s="45" customFormat="1" ht="11.25">
      <c r="A52" s="42" t="s">
        <v>80</v>
      </c>
      <c r="B52" s="47"/>
      <c r="C52" s="47"/>
      <c r="D52" s="24" t="s">
        <v>22</v>
      </c>
      <c r="E52" s="24" t="s">
        <v>22</v>
      </c>
      <c r="F52" s="62"/>
      <c r="G52" s="62">
        <f aca="true" t="shared" si="9" ref="G52:X52">G51/F51-1</f>
        <v>0.06224104134059716</v>
      </c>
      <c r="H52" s="62">
        <f t="shared" si="9"/>
        <v>-0.010596696935914585</v>
      </c>
      <c r="I52" s="62">
        <f t="shared" si="9"/>
        <v>-0.01374643484796556</v>
      </c>
      <c r="J52" s="62">
        <f t="shared" si="9"/>
        <v>-0.07313390989281165</v>
      </c>
      <c r="K52" s="62">
        <f t="shared" si="9"/>
        <v>-0.06873603871928513</v>
      </c>
      <c r="L52" s="62">
        <f t="shared" si="9"/>
        <v>0.0621658088051571</v>
      </c>
      <c r="M52" s="62">
        <f t="shared" si="9"/>
        <v>0.055163490943307414</v>
      </c>
      <c r="N52" s="62">
        <f t="shared" si="9"/>
        <v>0.09775944710734596</v>
      </c>
      <c r="O52" s="62">
        <f t="shared" si="9"/>
        <v>-0.010987002437043092</v>
      </c>
      <c r="P52" s="62">
        <f t="shared" si="9"/>
        <v>0.046325386558245585</v>
      </c>
      <c r="Q52" s="62">
        <f t="shared" si="9"/>
        <v>0.003257776469433704</v>
      </c>
      <c r="R52" s="62">
        <f t="shared" si="9"/>
        <v>0.10960270730228272</v>
      </c>
      <c r="S52" s="62">
        <f t="shared" si="9"/>
        <v>0.10517593963754313</v>
      </c>
      <c r="T52" s="62">
        <f t="shared" si="9"/>
        <v>0.03680012761205931</v>
      </c>
      <c r="U52" s="62">
        <f t="shared" si="9"/>
        <v>-0.006066433835407836</v>
      </c>
      <c r="V52" s="62">
        <f t="shared" si="9"/>
        <v>0.05138020547128841</v>
      </c>
      <c r="W52" s="62">
        <f t="shared" si="9"/>
        <v>0.0850269426695327</v>
      </c>
      <c r="X52" s="62">
        <f t="shared" si="9"/>
        <v>0.05743501788399019</v>
      </c>
      <c r="Y52" s="62">
        <f>Y51/X51-1</f>
        <v>0.017066598229179997</v>
      </c>
      <c r="Z52" s="62">
        <f>Z51/Y51-1</f>
        <v>0.009084027252081794</v>
      </c>
      <c r="AA52" s="62">
        <f>AA51/Z51-1</f>
        <v>-0.06402850712678165</v>
      </c>
      <c r="AB52" s="110">
        <f>AB51/AA51-1</f>
        <v>-0.08912755981244735</v>
      </c>
      <c r="AC52" s="110">
        <f>AC51/AB51-1</f>
        <v>-0.12970331588132633</v>
      </c>
    </row>
    <row r="53" spans="1:26" s="45" customFormat="1" ht="11.25">
      <c r="A53" s="42" t="s">
        <v>80</v>
      </c>
      <c r="B53" s="47"/>
      <c r="C53" s="47"/>
      <c r="D53" s="28" t="s">
        <v>34</v>
      </c>
      <c r="E53" s="28" t="s">
        <v>34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>
        <f>IF(ISBLANK(Y53),(X51/$F51)^(1/18)-1,Y53)</f>
        <v>0.031319838909467546</v>
      </c>
      <c r="Y53" s="62"/>
      <c r="Z53" s="62"/>
    </row>
    <row r="54" spans="1:26" s="45" customFormat="1" ht="11.25">
      <c r="A54" s="42" t="s">
        <v>80</v>
      </c>
      <c r="B54" s="47"/>
      <c r="C54" s="47"/>
      <c r="D54" s="28" t="s">
        <v>26</v>
      </c>
      <c r="E54" s="28" t="s">
        <v>26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>
        <f>IF(ISBLANK(Y54),($O51/$F51)^(1/9)-1,Y54)</f>
        <v>0.009484285611641496</v>
      </c>
      <c r="Y54" s="62"/>
      <c r="Z54" s="62"/>
    </row>
    <row r="55" spans="1:26" s="45" customFormat="1" ht="11.25">
      <c r="A55" s="42" t="s">
        <v>80</v>
      </c>
      <c r="B55" s="47"/>
      <c r="C55" s="47"/>
      <c r="D55" s="28" t="s">
        <v>35</v>
      </c>
      <c r="E55" s="28" t="s">
        <v>35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5">
        <f>IF(ISBLANK(Y55),(X51/$O51)^(1/9)-1,Y55)</f>
        <v>0.053627704054657555</v>
      </c>
      <c r="Y55" s="25"/>
      <c r="Z55" s="25"/>
    </row>
    <row r="56" spans="1:36" ht="12">
      <c r="A56" s="42" t="s">
        <v>96</v>
      </c>
      <c r="B56" s="49" t="s">
        <v>72</v>
      </c>
      <c r="D56" s="34" t="s">
        <v>21</v>
      </c>
      <c r="E56" s="34" t="s">
        <v>21</v>
      </c>
      <c r="F56" s="52">
        <f aca="true" t="shared" si="10" ref="F56:AA56">+F26+F27+F34+F41+F42+F9+F15-F13-F19</f>
        <v>25257.49193710732</v>
      </c>
      <c r="G56" s="52">
        <f t="shared" si="10"/>
        <v>26592.569589547646</v>
      </c>
      <c r="H56" s="52">
        <f t="shared" si="10"/>
        <v>26990.140687088657</v>
      </c>
      <c r="I56" s="52">
        <f t="shared" si="10"/>
        <v>26297</v>
      </c>
      <c r="J56" s="52">
        <f t="shared" si="10"/>
        <v>25954</v>
      </c>
      <c r="K56" s="52">
        <f t="shared" si="10"/>
        <v>25523</v>
      </c>
      <c r="L56" s="52">
        <f t="shared" si="10"/>
        <v>27122</v>
      </c>
      <c r="M56" s="52">
        <f t="shared" si="10"/>
        <v>28765</v>
      </c>
      <c r="N56" s="52">
        <f t="shared" si="10"/>
        <v>30788</v>
      </c>
      <c r="O56" s="52">
        <f t="shared" si="10"/>
        <v>30530</v>
      </c>
      <c r="P56" s="52">
        <f t="shared" si="10"/>
        <v>31566</v>
      </c>
      <c r="Q56" s="52">
        <f t="shared" si="10"/>
        <v>32134</v>
      </c>
      <c r="R56" s="52">
        <f t="shared" si="10"/>
        <v>34916</v>
      </c>
      <c r="S56" s="52">
        <f t="shared" si="10"/>
        <v>37680</v>
      </c>
      <c r="T56" s="52">
        <f t="shared" si="10"/>
        <v>38408</v>
      </c>
      <c r="U56" s="52">
        <f t="shared" si="10"/>
        <v>38228.5</v>
      </c>
      <c r="V56" s="52">
        <f t="shared" si="10"/>
        <v>40784</v>
      </c>
      <c r="W56" s="52">
        <f t="shared" si="10"/>
        <v>42494.19999999999</v>
      </c>
      <c r="X56" s="52">
        <f t="shared" si="10"/>
        <v>46055.2</v>
      </c>
      <c r="Y56" s="52">
        <f t="shared" si="10"/>
        <v>47003</v>
      </c>
      <c r="Z56" s="52">
        <f t="shared" si="10"/>
        <v>46658</v>
      </c>
      <c r="AA56" s="52">
        <f t="shared" si="10"/>
        <v>44064</v>
      </c>
      <c r="AB56" s="52">
        <v>39799</v>
      </c>
      <c r="AC56" s="52">
        <v>35498</v>
      </c>
      <c r="AD56" s="52">
        <v>38169</v>
      </c>
      <c r="AE56" s="52">
        <v>36522</v>
      </c>
      <c r="AF56" s="52">
        <v>35746</v>
      </c>
      <c r="AG56" s="52">
        <v>39222.8</v>
      </c>
      <c r="AH56" s="52">
        <v>41282.7</v>
      </c>
      <c r="AI56" s="52">
        <v>43873</v>
      </c>
      <c r="AJ56" s="52">
        <v>46301</v>
      </c>
    </row>
    <row r="57" spans="1:36" s="74" customFormat="1" ht="12">
      <c r="A57" s="70" t="s">
        <v>80</v>
      </c>
      <c r="B57" s="71" t="s">
        <v>77</v>
      </c>
      <c r="C57" s="71" t="s">
        <v>84</v>
      </c>
      <c r="D57" s="72" t="s">
        <v>22</v>
      </c>
      <c r="E57" s="72" t="s">
        <v>22</v>
      </c>
      <c r="F57" s="73"/>
      <c r="G57" s="73">
        <f aca="true" t="shared" si="11" ref="G57:AD57">100*(G56/F56-1)</f>
        <v>5.285867875419892</v>
      </c>
      <c r="H57" s="73">
        <f t="shared" si="11"/>
        <v>1.4950458104555642</v>
      </c>
      <c r="I57" s="73">
        <f t="shared" si="11"/>
        <v>-2.5681255059935126</v>
      </c>
      <c r="J57" s="73">
        <f t="shared" si="11"/>
        <v>-1.3043312925428707</v>
      </c>
      <c r="K57" s="73">
        <f t="shared" si="11"/>
        <v>-1.6606303459967608</v>
      </c>
      <c r="L57" s="73">
        <f t="shared" si="11"/>
        <v>6.264937507346313</v>
      </c>
      <c r="M57" s="73">
        <f t="shared" si="11"/>
        <v>6.05781284566036</v>
      </c>
      <c r="N57" s="73">
        <f t="shared" si="11"/>
        <v>7.032852424821834</v>
      </c>
      <c r="O57" s="73">
        <f t="shared" si="11"/>
        <v>-0.8379888268156388</v>
      </c>
      <c r="P57" s="73">
        <f t="shared" si="11"/>
        <v>3.3933835571569038</v>
      </c>
      <c r="Q57" s="73">
        <f t="shared" si="11"/>
        <v>1.7994044224798778</v>
      </c>
      <c r="R57" s="73">
        <f t="shared" si="11"/>
        <v>8.657496732432946</v>
      </c>
      <c r="S57" s="73">
        <f t="shared" si="11"/>
        <v>7.916141596975601</v>
      </c>
      <c r="T57" s="73">
        <f t="shared" si="11"/>
        <v>1.9320594479830255</v>
      </c>
      <c r="U57" s="73">
        <f t="shared" si="11"/>
        <v>-0.4673505519683374</v>
      </c>
      <c r="V57" s="73">
        <f t="shared" si="11"/>
        <v>6.68480322272651</v>
      </c>
      <c r="W57" s="73">
        <f t="shared" si="11"/>
        <v>4.193311102393071</v>
      </c>
      <c r="X57" s="73">
        <f t="shared" si="11"/>
        <v>8.379967148457922</v>
      </c>
      <c r="Y57" s="73">
        <f t="shared" si="11"/>
        <v>2.0579652243394975</v>
      </c>
      <c r="Z57" s="73">
        <f t="shared" si="11"/>
        <v>-0.7339957024019794</v>
      </c>
      <c r="AA57" s="73">
        <f t="shared" si="11"/>
        <v>-5.559603926443479</v>
      </c>
      <c r="AB57" s="73">
        <f t="shared" si="11"/>
        <v>-9.67910312273057</v>
      </c>
      <c r="AC57" s="73">
        <f t="shared" si="11"/>
        <v>-10.806804191060081</v>
      </c>
      <c r="AD57" s="73">
        <f t="shared" si="11"/>
        <v>7.5243675700039425</v>
      </c>
      <c r="AE57" s="73">
        <f>100*(AE56/AD56-1)</f>
        <v>-4.315020042442819</v>
      </c>
      <c r="AF57" s="73">
        <f>100*(AF56/AE56-1)</f>
        <v>-2.12474672799956</v>
      </c>
      <c r="AG57" s="73">
        <f>100*(AG56/AF56-1)</f>
        <v>9.726402954176706</v>
      </c>
      <c r="AH57" s="73">
        <f>100*(AH56/AG56-1)</f>
        <v>5.251792324872251</v>
      </c>
      <c r="AI57" s="73">
        <f>100*(AI56/AH56-1)</f>
        <v>6.2745411516204275</v>
      </c>
      <c r="AJ57" s="73">
        <v>5.6</v>
      </c>
    </row>
    <row r="58" spans="1:27" s="45" customFormat="1" ht="11.25">
      <c r="A58" s="42" t="s">
        <v>80</v>
      </c>
      <c r="B58" s="47"/>
      <c r="C58" s="47"/>
      <c r="D58" s="28" t="s">
        <v>120</v>
      </c>
      <c r="E58" s="28" t="s">
        <v>120</v>
      </c>
      <c r="F58" s="61"/>
      <c r="G58" s="61">
        <f aca="true" t="shared" si="12" ref="G58:W58">IF(ISBLANK(H58),100*((G56/$F56)^(1/18)-1),H58)</f>
        <v>2.821677458588945</v>
      </c>
      <c r="H58" s="61">
        <f t="shared" si="12"/>
        <v>2.821677458588945</v>
      </c>
      <c r="I58" s="61">
        <f t="shared" si="12"/>
        <v>2.821677458588945</v>
      </c>
      <c r="J58" s="61">
        <f t="shared" si="12"/>
        <v>2.821677458588945</v>
      </c>
      <c r="K58" s="61">
        <f t="shared" si="12"/>
        <v>2.821677458588945</v>
      </c>
      <c r="L58" s="61">
        <f t="shared" si="12"/>
        <v>2.821677458588945</v>
      </c>
      <c r="M58" s="61">
        <f t="shared" si="12"/>
        <v>2.821677458588945</v>
      </c>
      <c r="N58" s="61">
        <f t="shared" si="12"/>
        <v>2.821677458588945</v>
      </c>
      <c r="O58" s="61">
        <f t="shared" si="12"/>
        <v>2.821677458588945</v>
      </c>
      <c r="P58" s="61">
        <f t="shared" si="12"/>
        <v>2.821677458588945</v>
      </c>
      <c r="Q58" s="61">
        <f t="shared" si="12"/>
        <v>2.821677458588945</v>
      </c>
      <c r="R58" s="61">
        <f t="shared" si="12"/>
        <v>2.821677458588945</v>
      </c>
      <c r="S58" s="61">
        <f t="shared" si="12"/>
        <v>2.821677458588945</v>
      </c>
      <c r="T58" s="61">
        <f t="shared" si="12"/>
        <v>2.821677458588945</v>
      </c>
      <c r="U58" s="61">
        <f t="shared" si="12"/>
        <v>2.821677458588945</v>
      </c>
      <c r="V58" s="61">
        <f t="shared" si="12"/>
        <v>2.821677458588945</v>
      </c>
      <c r="W58" s="61">
        <f t="shared" si="12"/>
        <v>2.821677458588945</v>
      </c>
      <c r="X58" s="61">
        <f>IF(ISBLANK(Y58),100*((X56/$F56)^(1/18)-1),Y58)</f>
        <v>2.821677458588945</v>
      </c>
      <c r="Y58" s="61">
        <f>IF(ISBLANK(Z58),100*((Y56/$F56)^(1/18)-1),Z58)</f>
        <v>2.821677458588945</v>
      </c>
      <c r="Z58" s="61">
        <f>IF(ISBLANK(AA58),100*((Z56/$F56)^(1/20)-1),AA58)</f>
        <v>2.821677458588945</v>
      </c>
      <c r="AA58" s="61">
        <f>IF(ISBLANK(AB58),100*((AA56/$F56)^(1/20)-1),AB58)</f>
        <v>2.821677458588945</v>
      </c>
    </row>
    <row r="59" spans="1:27" s="45" customFormat="1" ht="11.25">
      <c r="A59" s="42" t="s">
        <v>80</v>
      </c>
      <c r="B59" s="47"/>
      <c r="C59" s="47"/>
      <c r="D59" s="28" t="s">
        <v>26</v>
      </c>
      <c r="E59" s="28" t="s">
        <v>26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>
        <f>IF(ISBLANK(Y59),100*(($O56/$F56)^(1/9)-1),Y59)</f>
        <v>2.1288658439948316</v>
      </c>
      <c r="Y59" s="61">
        <f>IF(ISBLANK(Z59),100*(($O56/$F56)^(1/9)-1),Z59)</f>
        <v>2.1288658439948316</v>
      </c>
      <c r="Z59" s="61">
        <f>IF(ISBLANK(AA59),100*(($O56/$F56)^(1/9)-1),AA59)</f>
        <v>2.1288658439948316</v>
      </c>
      <c r="AA59" s="61">
        <f>IF(ISBLANK(AB59),100*(($O56/$F56)^(1/9)-1),AB59)</f>
        <v>2.1288658439948316</v>
      </c>
    </row>
    <row r="60" spans="1:27" s="45" customFormat="1" ht="11.25">
      <c r="A60" s="42" t="s">
        <v>80</v>
      </c>
      <c r="B60" s="47"/>
      <c r="C60" s="47"/>
      <c r="D60" s="28" t="s">
        <v>121</v>
      </c>
      <c r="E60" s="28" t="s">
        <v>121</v>
      </c>
      <c r="F60" s="61"/>
      <c r="G60" s="61"/>
      <c r="H60" s="61"/>
      <c r="I60" s="61"/>
      <c r="J60" s="61"/>
      <c r="K60" s="61"/>
      <c r="L60" s="61"/>
      <c r="M60" s="61"/>
      <c r="N60" s="61">
        <f aca="true" t="shared" si="13" ref="N60:W60">IF(ISBLANK(O60),(N56/$O$56)^(1/9)-1,O60)</f>
        <v>3.3920176293291027</v>
      </c>
      <c r="O60" s="61">
        <f t="shared" si="13"/>
        <v>3.3920176293291027</v>
      </c>
      <c r="P60" s="61">
        <f t="shared" si="13"/>
        <v>3.3920176293291027</v>
      </c>
      <c r="Q60" s="61">
        <f t="shared" si="13"/>
        <v>3.3920176293291027</v>
      </c>
      <c r="R60" s="61">
        <f t="shared" si="13"/>
        <v>3.3920176293291027</v>
      </c>
      <c r="S60" s="61">
        <f t="shared" si="13"/>
        <v>3.3920176293291027</v>
      </c>
      <c r="T60" s="61">
        <f t="shared" si="13"/>
        <v>3.3920176293291027</v>
      </c>
      <c r="U60" s="61">
        <f t="shared" si="13"/>
        <v>3.3920176293291027</v>
      </c>
      <c r="V60" s="61">
        <f t="shared" si="13"/>
        <v>3.3920176293291027</v>
      </c>
      <c r="W60" s="61">
        <f t="shared" si="13"/>
        <v>3.3920176293291027</v>
      </c>
      <c r="X60" s="61">
        <f>IF(ISBLANK(Y60),100*((X56/$O56)^(1/9)-1),Y60)</f>
        <v>3.3920176293291027</v>
      </c>
      <c r="Y60" s="61">
        <f>IF(ISBLANK(Z60),100*((Y56/$O56)^(1/9)-1),Z60)</f>
        <v>3.3920176293291027</v>
      </c>
      <c r="Z60" s="61">
        <f>IF(ISBLANK(AA60),100*((Z56/$O56)^(1/11)-1),AA60)</f>
        <v>3.3920176293291027</v>
      </c>
      <c r="AA60" s="61">
        <f>IF(ISBLANK(AB60),100*((AA56/$O56)^(1/11)-1),AB60)</f>
        <v>3.3920176293291027</v>
      </c>
    </row>
    <row r="61" spans="1:5" ht="12">
      <c r="A61" s="42" t="s">
        <v>97</v>
      </c>
      <c r="D61" s="35" t="s">
        <v>27</v>
      </c>
      <c r="E61" s="35" t="s">
        <v>27</v>
      </c>
    </row>
    <row r="62" spans="1:25" ht="12">
      <c r="A62" s="42" t="s">
        <v>97</v>
      </c>
      <c r="D62" s="35" t="s">
        <v>23</v>
      </c>
      <c r="E62" s="35" t="s">
        <v>23</v>
      </c>
      <c r="U62" s="52"/>
      <c r="V62" s="52"/>
      <c r="W62" s="52"/>
      <c r="X62" s="52"/>
      <c r="Y62" s="52"/>
    </row>
    <row r="63" spans="1:25" ht="12">
      <c r="A63" s="42" t="s">
        <v>97</v>
      </c>
      <c r="D63" s="35" t="s">
        <v>24</v>
      </c>
      <c r="E63" s="35" t="s">
        <v>24</v>
      </c>
      <c r="R63" s="53"/>
      <c r="S63" s="53"/>
      <c r="T63" s="53"/>
      <c r="U63" s="54"/>
      <c r="V63" s="54"/>
      <c r="W63" s="54"/>
      <c r="X63" s="54"/>
      <c r="Y63" s="54"/>
    </row>
    <row r="67" spans="4:9" ht="12">
      <c r="D67" s="85" t="s">
        <v>107</v>
      </c>
      <c r="E67" s="86"/>
      <c r="F67" s="86"/>
      <c r="G67" s="86"/>
      <c r="H67" s="86"/>
      <c r="I67" s="87"/>
    </row>
    <row r="68" spans="4:9" ht="12">
      <c r="D68" s="88" t="s">
        <v>105</v>
      </c>
      <c r="E68" s="89"/>
      <c r="F68" s="89"/>
      <c r="G68" s="89"/>
      <c r="H68" s="89"/>
      <c r="I68" s="90"/>
    </row>
    <row r="69" spans="4:9" ht="12">
      <c r="D69" s="88" t="s">
        <v>106</v>
      </c>
      <c r="E69" s="89"/>
      <c r="F69" s="89"/>
      <c r="G69" s="89"/>
      <c r="H69" s="89"/>
      <c r="I69" s="90"/>
    </row>
    <row r="70" spans="4:9" ht="12">
      <c r="D70" s="92" t="s">
        <v>113</v>
      </c>
      <c r="E70" s="93"/>
      <c r="F70" s="93"/>
      <c r="G70" s="93"/>
      <c r="H70" s="93"/>
      <c r="I70" s="94"/>
    </row>
    <row r="72" spans="4:9" ht="12">
      <c r="D72" s="85" t="s">
        <v>108</v>
      </c>
      <c r="E72" s="86"/>
      <c r="F72" s="86"/>
      <c r="G72" s="86"/>
      <c r="H72" s="86"/>
      <c r="I72" s="87"/>
    </row>
    <row r="73" spans="2:9" s="83" customFormat="1" ht="11.25">
      <c r="B73" s="84"/>
      <c r="C73" s="84"/>
      <c r="D73" s="88" t="s">
        <v>101</v>
      </c>
      <c r="E73" s="95"/>
      <c r="F73" s="95"/>
      <c r="G73" s="95"/>
      <c r="H73" s="95"/>
      <c r="I73" s="96"/>
    </row>
    <row r="74" spans="2:9" s="83" customFormat="1" ht="11.25">
      <c r="B74" s="84"/>
      <c r="C74" s="84"/>
      <c r="D74" s="88" t="s">
        <v>109</v>
      </c>
      <c r="E74" s="95"/>
      <c r="F74" s="95"/>
      <c r="G74" s="95"/>
      <c r="H74" s="95"/>
      <c r="I74" s="96"/>
    </row>
    <row r="75" spans="2:9" s="83" customFormat="1" ht="11.25">
      <c r="B75" s="84"/>
      <c r="C75" s="84"/>
      <c r="D75" s="88" t="s">
        <v>99</v>
      </c>
      <c r="E75" s="95"/>
      <c r="F75" s="95"/>
      <c r="G75" s="95"/>
      <c r="H75" s="95"/>
      <c r="I75" s="96"/>
    </row>
    <row r="76" spans="2:9" s="83" customFormat="1" ht="11.25">
      <c r="B76" s="84"/>
      <c r="C76" s="84"/>
      <c r="D76" s="88"/>
      <c r="E76" s="95"/>
      <c r="F76" s="95"/>
      <c r="G76" s="95"/>
      <c r="H76" s="95"/>
      <c r="I76" s="96"/>
    </row>
    <row r="77" spans="2:9" s="83" customFormat="1" ht="11.25">
      <c r="B77" s="84"/>
      <c r="C77" s="84"/>
      <c r="D77" s="88" t="s">
        <v>102</v>
      </c>
      <c r="E77" s="95"/>
      <c r="F77" s="95"/>
      <c r="G77" s="95"/>
      <c r="H77" s="95"/>
      <c r="I77" s="96"/>
    </row>
    <row r="78" spans="2:9" s="83" customFormat="1" ht="11.25">
      <c r="B78" s="84"/>
      <c r="C78" s="84"/>
      <c r="D78" s="88" t="s">
        <v>103</v>
      </c>
      <c r="E78" s="95"/>
      <c r="F78" s="95"/>
      <c r="G78" s="95"/>
      <c r="H78" s="95"/>
      <c r="I78" s="96"/>
    </row>
    <row r="79" spans="2:9" s="83" customFormat="1" ht="11.25">
      <c r="B79" s="84"/>
      <c r="C79" s="84"/>
      <c r="D79" s="88" t="s">
        <v>98</v>
      </c>
      <c r="E79" s="95"/>
      <c r="F79" s="95"/>
      <c r="G79" s="95"/>
      <c r="H79" s="95"/>
      <c r="I79" s="96"/>
    </row>
    <row r="80" spans="2:9" s="83" customFormat="1" ht="11.25">
      <c r="B80" s="84"/>
      <c r="C80" s="84"/>
      <c r="D80" s="88"/>
      <c r="E80" s="95"/>
      <c r="F80" s="95"/>
      <c r="G80" s="95"/>
      <c r="H80" s="95"/>
      <c r="I80" s="96"/>
    </row>
    <row r="81" spans="2:9" s="83" customFormat="1" ht="11.25">
      <c r="B81" s="84"/>
      <c r="C81" s="84"/>
      <c r="D81" s="88" t="s">
        <v>100</v>
      </c>
      <c r="E81" s="95"/>
      <c r="F81" s="95"/>
      <c r="G81" s="95"/>
      <c r="H81" s="95"/>
      <c r="I81" s="96"/>
    </row>
    <row r="82" spans="2:9" s="83" customFormat="1" ht="11.25">
      <c r="B82" s="84"/>
      <c r="C82" s="84"/>
      <c r="D82" s="88" t="s">
        <v>115</v>
      </c>
      <c r="E82" s="95"/>
      <c r="F82" s="95"/>
      <c r="G82" s="95"/>
      <c r="H82" s="95"/>
      <c r="I82" s="96"/>
    </row>
    <row r="83" spans="2:9" s="83" customFormat="1" ht="11.25">
      <c r="B83" s="84"/>
      <c r="C83" s="84"/>
      <c r="D83" s="88"/>
      <c r="E83" s="95"/>
      <c r="F83" s="95"/>
      <c r="G83" s="95"/>
      <c r="H83" s="95"/>
      <c r="I83" s="96"/>
    </row>
    <row r="84" spans="2:9" s="83" customFormat="1" ht="11.25">
      <c r="B84" s="84"/>
      <c r="C84" s="84"/>
      <c r="D84" s="92" t="s">
        <v>104</v>
      </c>
      <c r="E84" s="97"/>
      <c r="F84" s="97"/>
      <c r="G84" s="97"/>
      <c r="H84" s="97"/>
      <c r="I84" s="98"/>
    </row>
  </sheetData>
  <sheetProtection/>
  <hyperlinks>
    <hyperlink ref="D69" r:id="rId1" display="http://www.electrolux.com/node94.aspx"/>
  </hyperlinks>
  <printOptions/>
  <pageMargins left="0.75" right="0.75" top="0.17" bottom="0.17" header="0.19" footer="0.5"/>
  <pageSetup cellComments="atEnd" fitToHeight="1" fitToWidth="1" horizontalDpi="600" verticalDpi="600" orientation="landscape" paperSize="9" scale="20" r:id="rId2"/>
  <headerFooter alignWithMargins="0">
    <oddFooter>&amp;L&amp;F&amp;R&amp;D;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PageLayoutView="0" workbookViewId="0" topLeftCell="I1">
      <selection activeCell="A21" sqref="A21"/>
    </sheetView>
  </sheetViews>
  <sheetFormatPr defaultColWidth="9.140625" defaultRowHeight="12.75"/>
  <cols>
    <col min="1" max="1" width="9.8515625" style="35" customWidth="1"/>
    <col min="2" max="2" width="11.00390625" style="49" customWidth="1"/>
    <col min="3" max="3" width="11.8515625" style="49" bestFit="1" customWidth="1"/>
    <col min="4" max="4" width="28.140625" style="35" customWidth="1"/>
    <col min="5" max="5" width="25.8515625" style="35" customWidth="1"/>
    <col min="6" max="6" width="25.28125" style="2" customWidth="1"/>
    <col min="7" max="16" width="9.140625" style="2" customWidth="1"/>
    <col min="17" max="17" width="10.421875" style="2" bestFit="1" customWidth="1"/>
    <col min="18" max="18" width="10.28125" style="2" bestFit="1" customWidth="1"/>
    <col min="19" max="19" width="8.28125" style="2" customWidth="1"/>
    <col min="20" max="16384" width="9.140625" style="2" customWidth="1"/>
  </cols>
  <sheetData>
    <row r="1" spans="1:9" s="35" customFormat="1" ht="12">
      <c r="A1" s="31">
        <v>42735</v>
      </c>
      <c r="B1" s="32" t="s">
        <v>68</v>
      </c>
      <c r="C1" s="32"/>
      <c r="D1" s="33" t="str">
        <f>company</f>
        <v>Electrolux</v>
      </c>
      <c r="E1" s="33" t="str">
        <f>company</f>
        <v>Electrolux</v>
      </c>
      <c r="F1" s="34"/>
      <c r="G1" s="34"/>
      <c r="H1" s="34"/>
      <c r="I1" s="34"/>
    </row>
    <row r="2" spans="1:9" s="35" customFormat="1" ht="11.25">
      <c r="A2" s="36"/>
      <c r="B2" s="32" t="s">
        <v>85</v>
      </c>
      <c r="C2" s="32"/>
      <c r="D2" s="37">
        <f>A1</f>
        <v>42735</v>
      </c>
      <c r="E2" s="38">
        <f>A1</f>
        <v>42735</v>
      </c>
      <c r="F2" s="39"/>
      <c r="G2" s="39"/>
      <c r="H2" s="39"/>
      <c r="I2" s="39"/>
    </row>
    <row r="3" spans="1:9" s="35" customFormat="1" ht="12">
      <c r="A3" s="40"/>
      <c r="B3" s="32" t="s">
        <v>69</v>
      </c>
      <c r="C3" s="32" t="s">
        <v>70</v>
      </c>
      <c r="D3" s="41" t="s">
        <v>78</v>
      </c>
      <c r="E3" s="41" t="s">
        <v>79</v>
      </c>
      <c r="F3" s="34"/>
      <c r="G3" s="34"/>
      <c r="H3" s="34"/>
      <c r="I3" s="34"/>
    </row>
    <row r="4" spans="1:9" s="35" customFormat="1" ht="26.25">
      <c r="A4" s="42" t="s">
        <v>71</v>
      </c>
      <c r="B4" s="32" t="s">
        <v>72</v>
      </c>
      <c r="C4" s="32"/>
      <c r="D4" s="55" t="s">
        <v>122</v>
      </c>
      <c r="E4" s="55" t="s">
        <v>122</v>
      </c>
      <c r="F4" s="34"/>
      <c r="G4" s="34"/>
      <c r="H4" s="34"/>
      <c r="I4" s="34"/>
    </row>
    <row r="5" spans="1:30" ht="19.5" customHeight="1">
      <c r="A5" s="2" t="s">
        <v>74</v>
      </c>
      <c r="B5" s="32" t="s">
        <v>73</v>
      </c>
      <c r="C5" s="32"/>
      <c r="D5" s="56" t="s">
        <v>37</v>
      </c>
      <c r="E5" s="56" t="s">
        <v>37</v>
      </c>
      <c r="F5" s="1">
        <v>1992</v>
      </c>
      <c r="G5" s="1">
        <v>1993</v>
      </c>
      <c r="H5" s="1">
        <v>1994</v>
      </c>
      <c r="I5" s="1">
        <v>1995</v>
      </c>
      <c r="J5" s="1">
        <v>1996</v>
      </c>
      <c r="K5" s="1">
        <v>1997</v>
      </c>
      <c r="L5" s="1">
        <v>1998</v>
      </c>
      <c r="M5" s="1">
        <v>1999</v>
      </c>
      <c r="N5" s="1">
        <v>2000</v>
      </c>
      <c r="O5" s="1">
        <v>2001</v>
      </c>
      <c r="P5" s="1">
        <v>2002</v>
      </c>
      <c r="Q5" s="1">
        <v>2003</v>
      </c>
      <c r="R5" s="1">
        <v>2004</v>
      </c>
      <c r="S5" s="1">
        <v>2005</v>
      </c>
      <c r="T5" s="1">
        <v>2006</v>
      </c>
      <c r="U5" s="1">
        <v>2007</v>
      </c>
      <c r="V5" s="1">
        <v>2008</v>
      </c>
      <c r="W5" s="1">
        <v>2009</v>
      </c>
      <c r="X5" s="1">
        <v>2010</v>
      </c>
      <c r="Y5" s="1">
        <v>2011</v>
      </c>
      <c r="Z5" s="1">
        <v>2012</v>
      </c>
      <c r="AA5" s="1">
        <v>2013</v>
      </c>
      <c r="AB5" s="1">
        <v>2014</v>
      </c>
      <c r="AC5" s="1">
        <v>2015</v>
      </c>
      <c r="AD5" s="1">
        <v>2016</v>
      </c>
    </row>
    <row r="6" spans="1:30" ht="12.75">
      <c r="A6" s="42"/>
      <c r="B6" s="47" t="s">
        <v>75</v>
      </c>
      <c r="C6" s="47" t="s">
        <v>84</v>
      </c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.75">
      <c r="A7" s="42" t="s">
        <v>74</v>
      </c>
      <c r="B7" s="47"/>
      <c r="C7" s="47"/>
      <c r="D7" s="4" t="s">
        <v>38</v>
      </c>
      <c r="E7" s="4" t="s">
        <v>38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78" customFormat="1" ht="12.75">
      <c r="A8" s="70" t="s">
        <v>96</v>
      </c>
      <c r="B8" s="75" t="s">
        <v>77</v>
      </c>
      <c r="C8" s="75"/>
      <c r="D8" s="76" t="s">
        <v>22</v>
      </c>
      <c r="E8" s="76" t="s">
        <v>22</v>
      </c>
      <c r="F8" s="77"/>
      <c r="G8" s="77"/>
      <c r="H8" s="77"/>
      <c r="I8" s="77"/>
      <c r="J8" s="77"/>
      <c r="K8" s="77"/>
      <c r="L8" s="77"/>
      <c r="M8" s="77">
        <v>1.8</v>
      </c>
      <c r="N8" s="77">
        <f aca="true" t="shared" si="0" ref="N8:U8">N19</f>
        <v>3.7</v>
      </c>
      <c r="O8" s="77">
        <f t="shared" si="0"/>
        <v>2.4</v>
      </c>
      <c r="P8" s="77">
        <f t="shared" si="0"/>
        <v>1.1</v>
      </c>
      <c r="Q8" s="77">
        <f t="shared" si="0"/>
        <v>4.6</v>
      </c>
      <c r="R8" s="77">
        <f t="shared" si="0"/>
        <v>4</v>
      </c>
      <c r="S8" s="77">
        <f t="shared" si="0"/>
        <v>1.4</v>
      </c>
      <c r="T8" s="77">
        <f t="shared" si="0"/>
        <v>3.5930160067344508</v>
      </c>
      <c r="U8" s="77">
        <f t="shared" si="0"/>
        <v>1.3</v>
      </c>
      <c r="V8" s="77">
        <v>-4.2</v>
      </c>
      <c r="W8" s="77">
        <v>-11</v>
      </c>
      <c r="X8" s="77">
        <v>2</v>
      </c>
      <c r="Y8" s="77">
        <v>0.4</v>
      </c>
      <c r="Z8" s="77">
        <v>-0.8</v>
      </c>
      <c r="AA8" s="77">
        <v>-0.8</v>
      </c>
      <c r="AB8" s="77">
        <v>1.7</v>
      </c>
      <c r="AC8" s="77">
        <v>-1.2</v>
      </c>
      <c r="AD8" s="77">
        <v>3</v>
      </c>
    </row>
    <row r="9" spans="1:20" ht="12.75">
      <c r="A9" s="42" t="s">
        <v>88</v>
      </c>
      <c r="B9" s="47"/>
      <c r="C9" s="47"/>
      <c r="D9" s="2"/>
      <c r="E9" s="2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07"/>
    </row>
    <row r="10" spans="1:30" ht="12.75">
      <c r="A10" s="42" t="s">
        <v>80</v>
      </c>
      <c r="B10" s="47"/>
      <c r="C10" s="47"/>
      <c r="D10" s="4" t="s">
        <v>39</v>
      </c>
      <c r="E10" s="4" t="s">
        <v>39</v>
      </c>
      <c r="F10" s="58">
        <v>7.899461400359065</v>
      </c>
      <c r="G10" s="58">
        <v>1.580698835274541</v>
      </c>
      <c r="H10" s="58">
        <v>2.0475020475020367</v>
      </c>
      <c r="I10" s="58">
        <v>-1.6452648475120402</v>
      </c>
      <c r="J10" s="58">
        <v>-1.2239902080783405</v>
      </c>
      <c r="K10" s="58">
        <v>-0.578273440726973</v>
      </c>
      <c r="L10" s="58">
        <v>2.0772746157041944</v>
      </c>
      <c r="M10" s="58">
        <v>-0.040700040700036855</v>
      </c>
      <c r="N10" s="58">
        <v>-0.5293159609120468</v>
      </c>
      <c r="O10" s="58">
        <v>-3.847728203029066</v>
      </c>
      <c r="P10" s="58">
        <v>-2.7</v>
      </c>
      <c r="Q10" s="58">
        <v>-1.4</v>
      </c>
      <c r="R10" s="58">
        <v>0.4</v>
      </c>
      <c r="S10" s="58">
        <v>-1.6</v>
      </c>
      <c r="T10" s="58">
        <f>(+'[2]COUNTRIES'!$D$21/'[2]COUNTRIES'!$G$21-1)*100</f>
        <v>3.8502202643171834</v>
      </c>
      <c r="U10" s="58">
        <v>-3.8</v>
      </c>
      <c r="V10" s="58">
        <v>0.4</v>
      </c>
      <c r="W10" s="58">
        <v>1.2</v>
      </c>
      <c r="X10" s="58">
        <v>2.9</v>
      </c>
      <c r="Y10" s="58">
        <v>2.2</v>
      </c>
      <c r="Z10" s="58">
        <v>1.8</v>
      </c>
      <c r="AA10" s="58">
        <v>0.7</v>
      </c>
      <c r="AB10" s="58">
        <v>2.4</v>
      </c>
      <c r="AC10" s="58">
        <v>3.9</v>
      </c>
      <c r="AD10" s="58">
        <v>3.1</v>
      </c>
    </row>
    <row r="11" spans="1:30" ht="12.75">
      <c r="A11" s="42" t="s">
        <v>80</v>
      </c>
      <c r="B11" s="47"/>
      <c r="C11" s="47"/>
      <c r="D11" s="2" t="s">
        <v>40</v>
      </c>
      <c r="E11" s="2" t="s">
        <v>40</v>
      </c>
      <c r="F11" s="59">
        <v>-3.9570026483875975</v>
      </c>
      <c r="G11" s="59">
        <v>3.454987834549872</v>
      </c>
      <c r="H11" s="59">
        <v>8.497961743493265</v>
      </c>
      <c r="I11" s="59">
        <v>7.6445086705202225</v>
      </c>
      <c r="J11" s="59">
        <v>0.2416431735803526</v>
      </c>
      <c r="K11" s="59">
        <v>9.695995714477036</v>
      </c>
      <c r="L11" s="59">
        <v>5.725796606031008</v>
      </c>
      <c r="M11" s="59">
        <v>13.267898383371834</v>
      </c>
      <c r="N11" s="59">
        <v>6.1779997961056266</v>
      </c>
      <c r="O11" s="59">
        <v>5.60345655304848</v>
      </c>
      <c r="P11" s="59">
        <v>-0.9</v>
      </c>
      <c r="Q11" s="59">
        <v>8.5</v>
      </c>
      <c r="R11" s="59">
        <v>5.3</v>
      </c>
      <c r="S11" s="59">
        <v>-3.6</v>
      </c>
      <c r="T11" s="59">
        <f>(+'[2]COUNTRIES'!$D$19/'[2]COUNTRIES'!$G$19-1)*100</f>
        <v>0.8449009268003183</v>
      </c>
      <c r="U11" s="59">
        <v>-1.8</v>
      </c>
      <c r="V11" s="59">
        <v>-8.2</v>
      </c>
      <c r="W11" s="59">
        <v>-10.1</v>
      </c>
      <c r="X11" s="59">
        <v>-1</v>
      </c>
      <c r="Y11" s="59">
        <v>-0.4</v>
      </c>
      <c r="Z11" s="59">
        <v>1.3</v>
      </c>
      <c r="AA11" s="59">
        <v>0.2</v>
      </c>
      <c r="AB11" s="59">
        <v>1.6</v>
      </c>
      <c r="AC11" s="59">
        <v>4.7</v>
      </c>
      <c r="AD11" s="59">
        <v>1.2</v>
      </c>
    </row>
    <row r="12" spans="1:30" ht="12.75">
      <c r="A12" s="42" t="s">
        <v>80</v>
      </c>
      <c r="B12" s="47"/>
      <c r="C12" s="47"/>
      <c r="D12" s="4" t="s">
        <v>86</v>
      </c>
      <c r="E12" s="4" t="s">
        <v>86</v>
      </c>
      <c r="F12" s="58">
        <v>-0.8565310492505307</v>
      </c>
      <c r="G12" s="58">
        <v>-0.18718502519798896</v>
      </c>
      <c r="H12" s="58">
        <v>3.822850548182344</v>
      </c>
      <c r="I12" s="58">
        <v>0.11115742670557704</v>
      </c>
      <c r="J12" s="58">
        <v>-3.7473976405274168</v>
      </c>
      <c r="K12" s="58">
        <v>3.532804614275409</v>
      </c>
      <c r="L12" s="58">
        <v>3.2729805013927527</v>
      </c>
      <c r="M12" s="58">
        <v>5.7181389076196965</v>
      </c>
      <c r="N12" s="58">
        <v>4.579665773695618</v>
      </c>
      <c r="O12" s="58">
        <v>0.9485589201021525</v>
      </c>
      <c r="P12" s="58">
        <v>-1.1787736417299164</v>
      </c>
      <c r="Q12" s="58">
        <v>1.9</v>
      </c>
      <c r="R12" s="58">
        <v>0.9</v>
      </c>
      <c r="S12" s="58">
        <v>1.3</v>
      </c>
      <c r="T12" s="58">
        <f>(+'[2]COUNTRIES'!$D$27/'[2]COUNTRIES'!$G$27-1)*100</f>
        <v>1.686182669789238</v>
      </c>
      <c r="U12" s="58">
        <v>0</v>
      </c>
      <c r="V12" s="58">
        <v>-0.7</v>
      </c>
      <c r="W12" s="58">
        <v>-2.9</v>
      </c>
      <c r="X12" s="58">
        <v>2.7</v>
      </c>
      <c r="Y12" s="58">
        <v>0.4</v>
      </c>
      <c r="Z12" s="58">
        <v>-0.2</v>
      </c>
      <c r="AA12" s="58">
        <v>-3.1</v>
      </c>
      <c r="AB12" s="58">
        <v>1</v>
      </c>
      <c r="AC12" s="58">
        <v>1.9</v>
      </c>
      <c r="AD12" s="58">
        <v>1</v>
      </c>
    </row>
    <row r="13" spans="1:30" ht="12.75">
      <c r="A13" s="42" t="s">
        <v>80</v>
      </c>
      <c r="B13" s="32"/>
      <c r="C13" s="32"/>
      <c r="D13" s="2" t="s">
        <v>41</v>
      </c>
      <c r="E13" s="2" t="s">
        <v>41</v>
      </c>
      <c r="F13" s="59">
        <v>0</v>
      </c>
      <c r="G13" s="59">
        <v>-5.324909747292416</v>
      </c>
      <c r="H13" s="59">
        <v>1.620591039084851</v>
      </c>
      <c r="I13" s="59">
        <v>2.251407129455907</v>
      </c>
      <c r="J13" s="59">
        <v>-6.055045871559628</v>
      </c>
      <c r="K13" s="59">
        <v>2.480468750000009</v>
      </c>
      <c r="L13" s="59">
        <v>5.29826567562417</v>
      </c>
      <c r="M13" s="59">
        <v>3.167420814479649</v>
      </c>
      <c r="N13" s="59">
        <v>1.0526315789473717</v>
      </c>
      <c r="O13" s="59">
        <v>0.3472222222222321</v>
      </c>
      <c r="P13" s="59">
        <v>-1.626297577854674</v>
      </c>
      <c r="Q13" s="59">
        <v>2.2</v>
      </c>
      <c r="R13" s="59">
        <v>-0.3</v>
      </c>
      <c r="S13" s="59">
        <v>0.9</v>
      </c>
      <c r="T13" s="59">
        <f>(+'[2]COUNTRIES'!$D$30/'[2]COUNTRIES'!$G$30-1)*100</f>
        <v>2.598734826466065</v>
      </c>
      <c r="U13" s="59">
        <v>2.1</v>
      </c>
      <c r="V13" s="59">
        <v>-7.8</v>
      </c>
      <c r="W13" s="59">
        <v>-3.6</v>
      </c>
      <c r="X13" s="59">
        <v>2.9</v>
      </c>
      <c r="Y13" s="59">
        <v>-9.5</v>
      </c>
      <c r="Z13" s="59">
        <v>-11.6</v>
      </c>
      <c r="AA13" s="59">
        <v>-1.4</v>
      </c>
      <c r="AB13" s="59">
        <v>0.8</v>
      </c>
      <c r="AC13" s="59">
        <v>3.2</v>
      </c>
      <c r="AD13" s="59">
        <v>1.4</v>
      </c>
    </row>
    <row r="14" spans="1:30" ht="12.75">
      <c r="A14" s="42" t="s">
        <v>80</v>
      </c>
      <c r="B14" s="32"/>
      <c r="C14" s="32"/>
      <c r="D14" s="4" t="s">
        <v>42</v>
      </c>
      <c r="E14" s="4" t="s">
        <v>42</v>
      </c>
      <c r="F14" s="58">
        <v>-1.6917790113666453</v>
      </c>
      <c r="G14" s="58">
        <v>-4.140898090884648</v>
      </c>
      <c r="H14" s="58">
        <v>10.014025245441793</v>
      </c>
      <c r="I14" s="58">
        <v>-0.5864354920958714</v>
      </c>
      <c r="J14" s="58">
        <v>0.30777122339060714</v>
      </c>
      <c r="K14" s="58">
        <v>12.273075939657385</v>
      </c>
      <c r="L14" s="58">
        <v>9.223411523570935</v>
      </c>
      <c r="M14" s="58">
        <v>6.234361968306912</v>
      </c>
      <c r="N14" s="58">
        <v>4.867517173699709</v>
      </c>
      <c r="O14" s="58">
        <v>1.7836421486056464</v>
      </c>
      <c r="P14" s="58">
        <v>1.787388977767967</v>
      </c>
      <c r="Q14" s="58">
        <v>7.9</v>
      </c>
      <c r="R14" s="58">
        <v>4.9</v>
      </c>
      <c r="S14" s="58">
        <v>2.4</v>
      </c>
      <c r="T14" s="58">
        <f>(+'[2]COUNTRIES'!$D$28/'[2]COUNTRIES'!$G$28-1)*100</f>
        <v>5.726866316561652</v>
      </c>
      <c r="U14" s="58">
        <v>-4.4</v>
      </c>
      <c r="V14" s="58">
        <v>-14.6</v>
      </c>
      <c r="W14" s="58">
        <v>-12.3</v>
      </c>
      <c r="X14" s="58">
        <v>-4.4</v>
      </c>
      <c r="Y14" s="58">
        <v>-11.1</v>
      </c>
      <c r="Z14" s="58">
        <v>-12.9</v>
      </c>
      <c r="AA14" s="58">
        <v>-7.9</v>
      </c>
      <c r="AB14" s="58">
        <v>14</v>
      </c>
      <c r="AC14" s="58">
        <v>12</v>
      </c>
      <c r="AD14" s="58">
        <v>3.1</v>
      </c>
    </row>
    <row r="15" spans="1:30" ht="12.75">
      <c r="A15" s="42" t="s">
        <v>80</v>
      </c>
      <c r="B15" s="32"/>
      <c r="C15" s="32"/>
      <c r="D15" s="111" t="s">
        <v>129</v>
      </c>
      <c r="E15" s="111" t="s">
        <v>129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>
        <v>9.3</v>
      </c>
      <c r="AA15" s="59">
        <v>-0.4</v>
      </c>
      <c r="AB15" s="59">
        <v>-0.4</v>
      </c>
      <c r="AC15" s="59">
        <v>-33</v>
      </c>
      <c r="AD15" s="59">
        <v>2.9</v>
      </c>
    </row>
    <row r="16" spans="1:30" ht="12.75">
      <c r="A16" s="42" t="s">
        <v>80</v>
      </c>
      <c r="B16" s="32"/>
      <c r="C16" s="32"/>
      <c r="D16" s="112" t="s">
        <v>130</v>
      </c>
      <c r="E16" s="112" t="s">
        <v>130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>
        <v>-0.3</v>
      </c>
      <c r="AA16" s="58">
        <v>1</v>
      </c>
      <c r="AB16" s="58">
        <v>-2.1</v>
      </c>
      <c r="AC16" s="58">
        <v>5.8</v>
      </c>
      <c r="AD16" s="58">
        <v>8.3</v>
      </c>
    </row>
    <row r="17" spans="1:30" ht="12.75">
      <c r="A17" s="42" t="s">
        <v>76</v>
      </c>
      <c r="B17" s="32"/>
      <c r="C17" s="32"/>
      <c r="D17" s="2" t="s">
        <v>54</v>
      </c>
      <c r="E17" s="2" t="s">
        <v>54</v>
      </c>
      <c r="F17" s="59">
        <v>0.8043841287014519</v>
      </c>
      <c r="G17" s="59">
        <v>-0.464313213094103</v>
      </c>
      <c r="H17" s="59">
        <v>4.674167838724808</v>
      </c>
      <c r="I17" s="59">
        <v>1.2675236261029177</v>
      </c>
      <c r="J17" s="59">
        <v>-1.5098767846665426</v>
      </c>
      <c r="K17" s="59">
        <v>4.63267604389781</v>
      </c>
      <c r="L17" s="59">
        <v>4.66687770391474</v>
      </c>
      <c r="M17" s="59">
        <v>4.781697865167622</v>
      </c>
      <c r="N17" s="59">
        <v>3.2967434736217216</v>
      </c>
      <c r="O17" s="59">
        <v>0.9802926727544734</v>
      </c>
      <c r="P17" s="59">
        <v>-1.1710161067724618</v>
      </c>
      <c r="Q17" s="59">
        <v>2.8</v>
      </c>
      <c r="R17" s="59">
        <v>2.6</v>
      </c>
      <c r="S17" s="59">
        <v>0.1</v>
      </c>
      <c r="T17" s="59">
        <f>(+'[2]COUNTRIES'!$D$32/'[2]COUNTRIES'!$G$32-1)*100</f>
        <v>2.788283949923809</v>
      </c>
      <c r="U17" s="59">
        <v>-1.1</v>
      </c>
      <c r="V17" s="59">
        <v>-5.1</v>
      </c>
      <c r="W17" s="59">
        <v>-5.8</v>
      </c>
      <c r="X17" s="59">
        <v>0.8</v>
      </c>
      <c r="Y17" s="59">
        <v>-2.5</v>
      </c>
      <c r="Z17" s="59">
        <v>-2.2</v>
      </c>
      <c r="AA17" s="59">
        <v>-1.2</v>
      </c>
      <c r="AB17" s="59">
        <v>2.3</v>
      </c>
      <c r="AC17" s="59">
        <v>4.5</v>
      </c>
      <c r="AD17" s="59">
        <v>2.6</v>
      </c>
    </row>
    <row r="18" spans="1:30" ht="12.75">
      <c r="A18" s="42" t="s">
        <v>76</v>
      </c>
      <c r="B18" s="32"/>
      <c r="C18" s="32"/>
      <c r="D18" s="4" t="s">
        <v>43</v>
      </c>
      <c r="E18" s="4" t="s">
        <v>43</v>
      </c>
      <c r="F18" s="60"/>
      <c r="G18" s="60"/>
      <c r="H18" s="60"/>
      <c r="I18" s="60"/>
      <c r="J18" s="60"/>
      <c r="K18" s="60"/>
      <c r="L18" s="60"/>
      <c r="M18" s="58">
        <v>-8.1</v>
      </c>
      <c r="N18" s="58">
        <v>8.4</v>
      </c>
      <c r="O18" s="58">
        <v>-3</v>
      </c>
      <c r="P18" s="58">
        <v>10.6</v>
      </c>
      <c r="Q18" s="58">
        <v>11.7</v>
      </c>
      <c r="R18" s="58">
        <v>17.9</v>
      </c>
      <c r="S18" s="58">
        <v>5.8</v>
      </c>
      <c r="T18" s="58">
        <f>(+'[2]COUNTRIES'!$D$51/'[2]COUNTRIES'!$G$51-1)*100</f>
        <v>6.114711206592371</v>
      </c>
      <c r="U18" s="108" t="s">
        <v>124</v>
      </c>
      <c r="V18" s="108" t="s">
        <v>125</v>
      </c>
      <c r="W18" s="108" t="s">
        <v>125</v>
      </c>
      <c r="X18" s="108">
        <v>5.8</v>
      </c>
      <c r="Y18" s="108">
        <v>9.4</v>
      </c>
      <c r="Z18" s="108">
        <v>3.1</v>
      </c>
      <c r="AA18" s="108">
        <v>0.3</v>
      </c>
      <c r="AB18" s="108">
        <v>-0.1</v>
      </c>
      <c r="AC18" s="108">
        <v>-16.5</v>
      </c>
      <c r="AD18" s="108">
        <v>4.2</v>
      </c>
    </row>
    <row r="19" spans="1:30" ht="12.75">
      <c r="A19" s="42" t="s">
        <v>76</v>
      </c>
      <c r="B19" s="32"/>
      <c r="C19" s="32"/>
      <c r="D19" s="111" t="s">
        <v>128</v>
      </c>
      <c r="E19" s="111" t="s">
        <v>128</v>
      </c>
      <c r="F19" s="59"/>
      <c r="G19" s="59"/>
      <c r="H19" s="59"/>
      <c r="I19" s="59"/>
      <c r="J19" s="59"/>
      <c r="K19" s="59"/>
      <c r="L19" s="59"/>
      <c r="M19" s="59"/>
      <c r="N19" s="59">
        <v>3.7</v>
      </c>
      <c r="O19" s="59">
        <v>2.4</v>
      </c>
      <c r="P19" s="59">
        <v>1.1</v>
      </c>
      <c r="Q19" s="59">
        <v>4.6</v>
      </c>
      <c r="R19" s="59">
        <v>4</v>
      </c>
      <c r="S19" s="59">
        <v>1.4</v>
      </c>
      <c r="T19" s="59">
        <f>(+'[2]COUNTRIES'!$D$13/'[2]COUNTRIES'!$G$13-1)*100</f>
        <v>3.5930160067344508</v>
      </c>
      <c r="U19" s="59">
        <v>1.3</v>
      </c>
      <c r="V19" s="59">
        <v>-4.2</v>
      </c>
      <c r="W19" s="59">
        <v>-11</v>
      </c>
      <c r="X19" s="59">
        <v>2</v>
      </c>
      <c r="Y19" s="59">
        <v>0.4</v>
      </c>
      <c r="Z19" s="59">
        <v>-0.8</v>
      </c>
      <c r="AA19" s="59">
        <v>-0.8</v>
      </c>
      <c r="AB19" s="59">
        <v>1.7</v>
      </c>
      <c r="AC19" s="59">
        <v>-1.2</v>
      </c>
      <c r="AD19" s="59">
        <v>3</v>
      </c>
    </row>
    <row r="20" ht="12.75">
      <c r="V20"/>
    </row>
    <row r="24" spans="4:9" ht="12.75">
      <c r="D24" s="85" t="s">
        <v>107</v>
      </c>
      <c r="E24" s="86"/>
      <c r="F24" s="86"/>
      <c r="G24" s="86"/>
      <c r="H24" s="86"/>
      <c r="I24" s="87"/>
    </row>
    <row r="25" spans="4:9" ht="12.75">
      <c r="D25" s="88" t="s">
        <v>105</v>
      </c>
      <c r="E25" s="89"/>
      <c r="F25" s="89"/>
      <c r="G25" s="89"/>
      <c r="H25" s="89"/>
      <c r="I25" s="90"/>
    </row>
    <row r="26" spans="4:9" ht="12.75">
      <c r="D26" s="88" t="s">
        <v>106</v>
      </c>
      <c r="E26" s="89"/>
      <c r="F26" s="89"/>
      <c r="G26" s="89"/>
      <c r="H26" s="89"/>
      <c r="I26" s="90"/>
    </row>
    <row r="27" spans="4:9" ht="12.75">
      <c r="D27" s="92" t="s">
        <v>112</v>
      </c>
      <c r="E27" s="93"/>
      <c r="F27" s="93"/>
      <c r="G27" s="93"/>
      <c r="H27" s="93"/>
      <c r="I27" s="94"/>
    </row>
    <row r="28" spans="6:9" ht="12.75">
      <c r="F28" s="35"/>
      <c r="G28" s="35"/>
      <c r="H28" s="35"/>
      <c r="I28" s="35"/>
    </row>
    <row r="29" spans="4:9" ht="12.75">
      <c r="D29" s="85" t="s">
        <v>108</v>
      </c>
      <c r="E29" s="86"/>
      <c r="F29" s="86"/>
      <c r="G29" s="86"/>
      <c r="H29" s="86"/>
      <c r="I29" s="87"/>
    </row>
    <row r="30" spans="4:9" ht="12.75">
      <c r="D30" s="88" t="s">
        <v>101</v>
      </c>
      <c r="E30" s="95"/>
      <c r="F30" s="95"/>
      <c r="G30" s="95"/>
      <c r="H30" s="95"/>
      <c r="I30" s="96"/>
    </row>
    <row r="31" spans="4:9" ht="12.75">
      <c r="D31" s="88" t="s">
        <v>109</v>
      </c>
      <c r="E31" s="95"/>
      <c r="F31" s="95"/>
      <c r="G31" s="95"/>
      <c r="H31" s="95"/>
      <c r="I31" s="96"/>
    </row>
    <row r="32" spans="4:9" ht="12.75">
      <c r="D32" s="88" t="s">
        <v>99</v>
      </c>
      <c r="E32" s="95"/>
      <c r="F32" s="95"/>
      <c r="G32" s="95"/>
      <c r="H32" s="95"/>
      <c r="I32" s="96"/>
    </row>
    <row r="33" spans="4:9" ht="12.75">
      <c r="D33" s="88"/>
      <c r="E33" s="95"/>
      <c r="F33" s="95"/>
      <c r="G33" s="95"/>
      <c r="H33" s="95"/>
      <c r="I33" s="96"/>
    </row>
    <row r="34" spans="4:9" ht="12.75">
      <c r="D34" s="88" t="s">
        <v>102</v>
      </c>
      <c r="E34" s="95"/>
      <c r="F34" s="95"/>
      <c r="G34" s="95"/>
      <c r="H34" s="95"/>
      <c r="I34" s="96"/>
    </row>
    <row r="35" spans="4:9" ht="12.75">
      <c r="D35" s="88" t="s">
        <v>103</v>
      </c>
      <c r="E35" s="95"/>
      <c r="F35" s="95"/>
      <c r="G35" s="95"/>
      <c r="H35" s="95"/>
      <c r="I35" s="96"/>
    </row>
    <row r="36" spans="4:9" ht="12.75">
      <c r="D36" s="88" t="s">
        <v>98</v>
      </c>
      <c r="E36" s="95"/>
      <c r="F36" s="95"/>
      <c r="G36" s="95"/>
      <c r="H36" s="95"/>
      <c r="I36" s="96"/>
    </row>
    <row r="37" spans="4:9" ht="12.75">
      <c r="D37" s="88"/>
      <c r="E37" s="95"/>
      <c r="F37" s="95"/>
      <c r="G37" s="95"/>
      <c r="H37" s="95"/>
      <c r="I37" s="96"/>
    </row>
    <row r="38" spans="4:9" ht="12.75">
      <c r="D38" s="88" t="s">
        <v>100</v>
      </c>
      <c r="E38" s="95"/>
      <c r="F38" s="95"/>
      <c r="G38" s="95"/>
      <c r="H38" s="95"/>
      <c r="I38" s="96"/>
    </row>
    <row r="39" spans="4:9" ht="12.75">
      <c r="D39" s="88" t="s">
        <v>115</v>
      </c>
      <c r="E39" s="95"/>
      <c r="F39" s="95"/>
      <c r="G39" s="95"/>
      <c r="H39" s="95"/>
      <c r="I39" s="96"/>
    </row>
    <row r="40" spans="4:9" ht="12.75">
      <c r="D40" s="88"/>
      <c r="E40" s="95"/>
      <c r="F40" s="95"/>
      <c r="G40" s="95"/>
      <c r="H40" s="95"/>
      <c r="I40" s="96"/>
    </row>
    <row r="41" spans="4:9" ht="12.75">
      <c r="D41" s="92" t="s">
        <v>104</v>
      </c>
      <c r="E41" s="97"/>
      <c r="F41" s="97"/>
      <c r="G41" s="97"/>
      <c r="H41" s="97"/>
      <c r="I41" s="98"/>
    </row>
  </sheetData>
  <sheetProtection/>
  <conditionalFormatting sqref="D19:E19 F6:N14 O9:T14 O6:AC8 U10:AC14 F16:AC19">
    <cfRule type="cellIs" priority="4" dxfId="0" operator="lessThan" stopIfTrue="1">
      <formula>0</formula>
    </cfRule>
  </conditionalFormatting>
  <conditionalFormatting sqref="F15:AC15">
    <cfRule type="cellIs" priority="3" dxfId="0" operator="lessThan" stopIfTrue="1">
      <formula>0</formula>
    </cfRule>
  </conditionalFormatting>
  <conditionalFormatting sqref="AD6:AD8 AD10:AD14 AD16:AD19">
    <cfRule type="cellIs" priority="2" dxfId="0" operator="lessThan" stopIfTrue="1">
      <formula>0</formula>
    </cfRule>
  </conditionalFormatting>
  <conditionalFormatting sqref="AD15">
    <cfRule type="cellIs" priority="1" dxfId="0" operator="lessThan" stopIfTrue="1">
      <formula>0</formula>
    </cfRule>
  </conditionalFormatting>
  <hyperlinks>
    <hyperlink ref="D26" r:id="rId1" display="http://www.electrolux.com/node94.aspx"/>
  </hyperlinks>
  <printOptions/>
  <pageMargins left="0.75" right="0.75" top="1" bottom="1" header="0.5" footer="0.5"/>
  <pageSetup fitToHeight="1" fitToWidth="1" horizontalDpi="600" verticalDpi="600" orientation="landscape" paperSize="9" scale="87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1"/>
  <sheetViews>
    <sheetView zoomScalePageLayoutView="0" workbookViewId="0" topLeftCell="A166">
      <selection activeCell="I194" sqref="I194"/>
    </sheetView>
  </sheetViews>
  <sheetFormatPr defaultColWidth="9.140625" defaultRowHeight="12.75"/>
  <cols>
    <col min="1" max="1" width="18.140625" style="117" customWidth="1"/>
    <col min="2" max="2" width="9.00390625" style="128" customWidth="1"/>
    <col min="3" max="3" width="6.7109375" style="128" customWidth="1"/>
    <col min="4" max="4" width="26.421875" style="161" customWidth="1"/>
    <col min="5" max="5" width="24.00390625" style="161" customWidth="1"/>
    <col min="6" max="6" width="12.7109375" style="126" customWidth="1"/>
    <col min="7" max="7" width="8.8515625" style="126" bestFit="1" customWidth="1"/>
    <col min="8" max="9" width="6.8515625" style="126" bestFit="1" customWidth="1"/>
    <col min="10" max="16" width="9.140625" style="126" customWidth="1"/>
    <col min="17" max="17" width="10.421875" style="126" bestFit="1" customWidth="1"/>
    <col min="18" max="18" width="10.28125" style="126" bestFit="1" customWidth="1"/>
    <col min="19" max="16384" width="9.140625" style="126" customWidth="1"/>
  </cols>
  <sheetData>
    <row r="1" spans="1:9" s="117" customFormat="1" ht="12.75">
      <c r="A1" s="113">
        <v>42825</v>
      </c>
      <c r="B1" s="114" t="s">
        <v>68</v>
      </c>
      <c r="C1" s="114"/>
      <c r="D1" s="115" t="str">
        <f>company</f>
        <v>Electrolux</v>
      </c>
      <c r="E1" s="115" t="str">
        <f>company</f>
        <v>Electrolux</v>
      </c>
      <c r="F1" s="116"/>
      <c r="G1" s="116"/>
      <c r="H1" s="116"/>
      <c r="I1" s="116"/>
    </row>
    <row r="2" spans="1:9" s="117" customFormat="1" ht="11.25">
      <c r="A2" s="118"/>
      <c r="B2" s="114" t="s">
        <v>85</v>
      </c>
      <c r="C2" s="114"/>
      <c r="D2" s="119">
        <f>A1</f>
        <v>42825</v>
      </c>
      <c r="E2" s="120">
        <f>A1</f>
        <v>42825</v>
      </c>
      <c r="F2" s="121"/>
      <c r="G2" s="121"/>
      <c r="H2" s="121"/>
      <c r="I2" s="121"/>
    </row>
    <row r="3" spans="1:9" s="117" customFormat="1" ht="12">
      <c r="A3" s="122"/>
      <c r="B3" s="114" t="s">
        <v>69</v>
      </c>
      <c r="C3" s="114" t="s">
        <v>70</v>
      </c>
      <c r="D3" s="123" t="s">
        <v>78</v>
      </c>
      <c r="E3" s="123" t="s">
        <v>79</v>
      </c>
      <c r="F3" s="116"/>
      <c r="G3" s="116"/>
      <c r="H3" s="116"/>
      <c r="I3" s="116"/>
    </row>
    <row r="4" spans="1:5" ht="39.75" customHeight="1">
      <c r="A4" s="124" t="s">
        <v>83</v>
      </c>
      <c r="B4" s="114"/>
      <c r="C4" s="114"/>
      <c r="D4" s="125" t="s">
        <v>90</v>
      </c>
      <c r="E4" s="125" t="s">
        <v>90</v>
      </c>
    </row>
    <row r="5" spans="1:5" ht="16.5" customHeight="1">
      <c r="A5" s="124" t="s">
        <v>74</v>
      </c>
      <c r="B5" s="114"/>
      <c r="C5" s="114"/>
      <c r="D5" s="127" t="s">
        <v>89</v>
      </c>
      <c r="E5" s="127" t="s">
        <v>89</v>
      </c>
    </row>
    <row r="6" spans="1:5" ht="26.25" customHeight="1">
      <c r="A6" s="124" t="s">
        <v>83</v>
      </c>
      <c r="D6" s="129" t="s">
        <v>128</v>
      </c>
      <c r="E6" s="129" t="s">
        <v>128</v>
      </c>
    </row>
    <row r="7" spans="1:9" s="133" customFormat="1" ht="12.75">
      <c r="A7" s="130" t="s">
        <v>74</v>
      </c>
      <c r="B7" s="131"/>
      <c r="C7" s="131"/>
      <c r="D7" s="129"/>
      <c r="E7" s="129"/>
      <c r="F7" s="132" t="s">
        <v>44</v>
      </c>
      <c r="G7" s="132" t="s">
        <v>45</v>
      </c>
      <c r="H7" s="132" t="s">
        <v>46</v>
      </c>
      <c r="I7" s="132" t="s">
        <v>47</v>
      </c>
    </row>
    <row r="8" spans="1:9" ht="12.75">
      <c r="A8" s="124" t="s">
        <v>80</v>
      </c>
      <c r="D8" s="134">
        <v>1998</v>
      </c>
      <c r="E8" s="134">
        <v>1998</v>
      </c>
      <c r="F8" s="135"/>
      <c r="G8" s="136"/>
      <c r="H8" s="137"/>
      <c r="I8" s="137"/>
    </row>
    <row r="9" spans="1:9" ht="12.75">
      <c r="A9" s="124" t="s">
        <v>80</v>
      </c>
      <c r="D9" s="134">
        <v>1999</v>
      </c>
      <c r="E9" s="134">
        <v>1999</v>
      </c>
      <c r="F9" s="135"/>
      <c r="G9" s="136"/>
      <c r="H9" s="137"/>
      <c r="I9" s="137"/>
    </row>
    <row r="10" spans="1:11" ht="12.75">
      <c r="A10" s="124" t="s">
        <v>80</v>
      </c>
      <c r="D10" s="134">
        <v>2000</v>
      </c>
      <c r="E10" s="134">
        <v>2000</v>
      </c>
      <c r="F10" s="138">
        <v>0.08361790862058109</v>
      </c>
      <c r="G10" s="139">
        <v>0.040972515813909566</v>
      </c>
      <c r="H10" s="140">
        <v>0.022651790752486047</v>
      </c>
      <c r="I10" s="140">
        <v>0.026</v>
      </c>
      <c r="J10" s="141"/>
      <c r="K10" s="142"/>
    </row>
    <row r="11" spans="1:11" ht="12.75">
      <c r="A11" s="124" t="s">
        <v>80</v>
      </c>
      <c r="D11" s="134">
        <v>2001</v>
      </c>
      <c r="E11" s="134">
        <v>2001</v>
      </c>
      <c r="F11" s="138">
        <v>0.02469152486027697</v>
      </c>
      <c r="G11" s="139">
        <v>0.0004320960150682266</v>
      </c>
      <c r="H11" s="140">
        <v>0.027596177896979834</v>
      </c>
      <c r="I11" s="140">
        <v>0.042340871171467294</v>
      </c>
      <c r="J11" s="141"/>
      <c r="K11" s="142"/>
    </row>
    <row r="12" spans="1:11" ht="12.75">
      <c r="A12" s="124" t="s">
        <v>80</v>
      </c>
      <c r="B12" s="143"/>
      <c r="C12" s="143"/>
      <c r="D12" s="134">
        <v>2002</v>
      </c>
      <c r="E12" s="134">
        <v>2002</v>
      </c>
      <c r="F12" s="140">
        <v>-0.003</v>
      </c>
      <c r="G12" s="139">
        <v>0.011</v>
      </c>
      <c r="H12" s="140">
        <v>0.015</v>
      </c>
      <c r="I12" s="140">
        <v>0.018</v>
      </c>
      <c r="J12" s="141"/>
      <c r="K12" s="142"/>
    </row>
    <row r="13" spans="1:11" ht="12.75">
      <c r="A13" s="124" t="s">
        <v>80</v>
      </c>
      <c r="B13" s="143"/>
      <c r="C13" s="143"/>
      <c r="D13" s="134">
        <v>2003</v>
      </c>
      <c r="E13" s="134">
        <v>2003</v>
      </c>
      <c r="F13" s="140">
        <v>0.047</v>
      </c>
      <c r="G13" s="139">
        <v>0.038</v>
      </c>
      <c r="H13" s="140">
        <v>0.057</v>
      </c>
      <c r="I13" s="140">
        <v>0.04</v>
      </c>
      <c r="J13" s="141"/>
      <c r="K13" s="142"/>
    </row>
    <row r="14" spans="1:11" ht="12.75">
      <c r="A14" s="124" t="s">
        <v>80</v>
      </c>
      <c r="B14" s="143"/>
      <c r="C14" s="143"/>
      <c r="D14" s="134">
        <v>2004</v>
      </c>
      <c r="E14" s="134">
        <v>2004</v>
      </c>
      <c r="F14" s="140">
        <v>0.036</v>
      </c>
      <c r="G14" s="140">
        <v>0.041</v>
      </c>
      <c r="H14" s="140">
        <v>0.028</v>
      </c>
      <c r="I14" s="140">
        <v>0.059</v>
      </c>
      <c r="J14" s="141"/>
      <c r="K14" s="142"/>
    </row>
    <row r="15" spans="1:9" ht="12.75">
      <c r="A15" s="124" t="s">
        <v>80</v>
      </c>
      <c r="B15" s="143"/>
      <c r="C15" s="143"/>
      <c r="D15" s="134">
        <v>2005</v>
      </c>
      <c r="E15" s="134">
        <v>2005</v>
      </c>
      <c r="F15" s="140">
        <v>0.01</v>
      </c>
      <c r="G15" s="140">
        <v>0.008</v>
      </c>
      <c r="H15" s="140">
        <v>0.012</v>
      </c>
      <c r="I15" s="140">
        <v>0.025</v>
      </c>
    </row>
    <row r="16" spans="1:9" ht="12.75">
      <c r="A16" s="124" t="s">
        <v>80</v>
      </c>
      <c r="B16" s="143"/>
      <c r="C16" s="143"/>
      <c r="D16" s="134">
        <v>2006</v>
      </c>
      <c r="E16" s="134">
        <v>2006</v>
      </c>
      <c r="F16" s="140">
        <v>0.034</v>
      </c>
      <c r="G16" s="140">
        <v>0.031</v>
      </c>
      <c r="H16" s="140">
        <v>0.026</v>
      </c>
      <c r="I16" s="140">
        <v>0.054</v>
      </c>
    </row>
    <row r="17" spans="1:10" ht="12.75">
      <c r="A17" s="124" t="s">
        <v>80</v>
      </c>
      <c r="B17" s="143"/>
      <c r="C17" s="143"/>
      <c r="D17" s="134">
        <v>2007</v>
      </c>
      <c r="E17" s="134">
        <v>2007</v>
      </c>
      <c r="F17" s="140">
        <v>0.037</v>
      </c>
      <c r="G17" s="140">
        <v>0.022</v>
      </c>
      <c r="H17" s="140">
        <v>0.004</v>
      </c>
      <c r="I17" s="140">
        <v>-0.004</v>
      </c>
      <c r="J17" s="144"/>
    </row>
    <row r="18" spans="1:10" ht="12.75">
      <c r="A18" s="124" t="s">
        <v>80</v>
      </c>
      <c r="B18" s="143"/>
      <c r="C18" s="143"/>
      <c r="D18" s="134">
        <v>2008</v>
      </c>
      <c r="E18" s="134">
        <v>2008</v>
      </c>
      <c r="F18" s="140">
        <v>-0.016</v>
      </c>
      <c r="G18" s="140">
        <v>-0.022</v>
      </c>
      <c r="H18" s="140">
        <v>-0.028</v>
      </c>
      <c r="I18" s="140">
        <v>-0.1</v>
      </c>
      <c r="J18" s="144"/>
    </row>
    <row r="19" spans="1:10" ht="12.75">
      <c r="A19" s="124" t="s">
        <v>80</v>
      </c>
      <c r="B19" s="143"/>
      <c r="C19" s="143"/>
      <c r="D19" s="134">
        <v>2009</v>
      </c>
      <c r="E19" s="134">
        <v>2009</v>
      </c>
      <c r="F19" s="140">
        <v>-0.144</v>
      </c>
      <c r="G19" s="140">
        <v>-0.141</v>
      </c>
      <c r="H19" s="140">
        <v>-0.095</v>
      </c>
      <c r="I19" s="140">
        <v>-0.068</v>
      </c>
      <c r="J19" s="144"/>
    </row>
    <row r="20" spans="1:10" ht="12.75">
      <c r="A20" s="124" t="s">
        <v>80</v>
      </c>
      <c r="B20" s="143"/>
      <c r="C20" s="143"/>
      <c r="D20" s="134">
        <v>2010</v>
      </c>
      <c r="E20" s="134">
        <v>2010</v>
      </c>
      <c r="F20" s="140">
        <v>-0.001</v>
      </c>
      <c r="G20" s="145">
        <v>0.014</v>
      </c>
      <c r="H20" s="140">
        <v>0.01</v>
      </c>
      <c r="I20" s="140">
        <v>0.03</v>
      </c>
      <c r="J20" s="144"/>
    </row>
    <row r="21" spans="1:10" ht="12.75">
      <c r="A21" s="124" t="s">
        <v>80</v>
      </c>
      <c r="B21" s="143"/>
      <c r="C21" s="143"/>
      <c r="D21" s="134">
        <v>2011</v>
      </c>
      <c r="E21" s="134">
        <v>2011</v>
      </c>
      <c r="F21" s="140">
        <v>0.011</v>
      </c>
      <c r="G21" s="145">
        <v>0.01</v>
      </c>
      <c r="H21" s="140">
        <v>-0.005</v>
      </c>
      <c r="I21" s="140">
        <v>0.008</v>
      </c>
      <c r="J21" s="144"/>
    </row>
    <row r="22" spans="1:9" ht="12.75">
      <c r="A22" s="124" t="s">
        <v>80</v>
      </c>
      <c r="B22" s="143"/>
      <c r="C22" s="143"/>
      <c r="D22" s="134">
        <v>2012</v>
      </c>
      <c r="E22" s="134">
        <v>2012</v>
      </c>
      <c r="F22" s="140">
        <v>-0.006</v>
      </c>
      <c r="G22" s="145">
        <v>-0.021</v>
      </c>
      <c r="H22" s="140">
        <v>-0.007</v>
      </c>
      <c r="I22" s="140">
        <v>-0.006</v>
      </c>
    </row>
    <row r="23" spans="1:9" ht="12.75">
      <c r="A23" s="124" t="s">
        <v>80</v>
      </c>
      <c r="B23" s="143"/>
      <c r="C23" s="143"/>
      <c r="D23" s="134">
        <v>2013</v>
      </c>
      <c r="E23" s="134">
        <v>2013</v>
      </c>
      <c r="F23" s="140">
        <v>-0.017</v>
      </c>
      <c r="G23" s="145">
        <v>0.007</v>
      </c>
      <c r="H23" s="140">
        <v>-0.005</v>
      </c>
      <c r="I23" s="140">
        <v>-0.013</v>
      </c>
    </row>
    <row r="24" spans="1:9" ht="12.75">
      <c r="A24" s="124" t="s">
        <v>80</v>
      </c>
      <c r="B24" s="143"/>
      <c r="C24" s="143"/>
      <c r="D24" s="134">
        <v>2014</v>
      </c>
      <c r="E24" s="134">
        <v>2014</v>
      </c>
      <c r="F24" s="140">
        <v>0.025</v>
      </c>
      <c r="G24" s="145">
        <v>0.009</v>
      </c>
      <c r="H24" s="140">
        <v>-0.004</v>
      </c>
      <c r="I24" s="140">
        <v>0.024</v>
      </c>
    </row>
    <row r="25" spans="1:9" ht="12.75">
      <c r="A25" s="124" t="s">
        <v>80</v>
      </c>
      <c r="B25" s="143"/>
      <c r="C25" s="143"/>
      <c r="D25" s="134">
        <v>2015</v>
      </c>
      <c r="E25" s="134">
        <v>2015</v>
      </c>
      <c r="F25" s="140">
        <v>0.012</v>
      </c>
      <c r="G25" s="145">
        <v>-0.036</v>
      </c>
      <c r="H25" s="140">
        <v>-0.003</v>
      </c>
      <c r="I25" s="140">
        <v>-0.054</v>
      </c>
    </row>
    <row r="26" spans="1:9" ht="12.75">
      <c r="A26" s="124" t="s">
        <v>80</v>
      </c>
      <c r="B26" s="143"/>
      <c r="C26" s="143"/>
      <c r="D26" s="134">
        <v>2016</v>
      </c>
      <c r="E26" s="134">
        <v>2016</v>
      </c>
      <c r="F26" s="140">
        <v>0.025</v>
      </c>
      <c r="G26" s="145">
        <v>0.044</v>
      </c>
      <c r="H26" s="140">
        <v>0.006</v>
      </c>
      <c r="I26" s="140">
        <v>0.026</v>
      </c>
    </row>
    <row r="27" spans="1:9" ht="12.75">
      <c r="A27" s="124" t="s">
        <v>80</v>
      </c>
      <c r="B27" s="143"/>
      <c r="C27" s="143"/>
      <c r="D27" s="134">
        <v>2017</v>
      </c>
      <c r="E27" s="134">
        <v>2017</v>
      </c>
      <c r="F27" s="140">
        <v>0</v>
      </c>
      <c r="G27" s="145">
        <v>0.006</v>
      </c>
      <c r="H27" s="140"/>
      <c r="I27" s="140"/>
    </row>
    <row r="28" spans="1:9" ht="12.75">
      <c r="A28" s="124" t="s">
        <v>88</v>
      </c>
      <c r="B28" s="143"/>
      <c r="C28" s="143"/>
      <c r="D28" s="134"/>
      <c r="E28" s="134"/>
      <c r="F28" s="146"/>
      <c r="G28" s="147"/>
      <c r="H28" s="146"/>
      <c r="I28" s="146"/>
    </row>
    <row r="29" spans="1:5" ht="26.25" customHeight="1">
      <c r="A29" s="124" t="s">
        <v>83</v>
      </c>
      <c r="D29" s="129" t="s">
        <v>126</v>
      </c>
      <c r="E29" s="129" t="s">
        <v>127</v>
      </c>
    </row>
    <row r="30" spans="1:9" s="133" customFormat="1" ht="12.75">
      <c r="A30" s="130" t="s">
        <v>74</v>
      </c>
      <c r="B30" s="131"/>
      <c r="C30" s="131"/>
      <c r="D30" s="129"/>
      <c r="E30" s="129"/>
      <c r="F30" s="132" t="s">
        <v>44</v>
      </c>
      <c r="G30" s="132" t="s">
        <v>45</v>
      </c>
      <c r="H30" s="132" t="s">
        <v>46</v>
      </c>
      <c r="I30" s="132" t="s">
        <v>47</v>
      </c>
    </row>
    <row r="31" spans="1:9" ht="12.75">
      <c r="A31" s="124" t="s">
        <v>80</v>
      </c>
      <c r="D31" s="134">
        <v>1998</v>
      </c>
      <c r="E31" s="134">
        <v>1998</v>
      </c>
      <c r="F31" s="137"/>
      <c r="G31" s="137"/>
      <c r="H31" s="137"/>
      <c r="I31" s="137"/>
    </row>
    <row r="32" spans="1:9" ht="12.75">
      <c r="A32" s="124" t="s">
        <v>80</v>
      </c>
      <c r="D32" s="134">
        <v>1999</v>
      </c>
      <c r="E32" s="134">
        <v>1999</v>
      </c>
      <c r="F32" s="140"/>
      <c r="G32" s="140"/>
      <c r="H32" s="140"/>
      <c r="I32" s="140"/>
    </row>
    <row r="33" spans="1:11" ht="12.75">
      <c r="A33" s="124" t="s">
        <v>80</v>
      </c>
      <c r="B33" s="143"/>
      <c r="C33" s="143"/>
      <c r="D33" s="134">
        <v>2000</v>
      </c>
      <c r="E33" s="134">
        <v>2000</v>
      </c>
      <c r="F33" s="140">
        <v>0.042880583325267445</v>
      </c>
      <c r="G33" s="140">
        <v>0.04141842688125826</v>
      </c>
      <c r="H33" s="140">
        <v>0.07684578668515764</v>
      </c>
      <c r="I33" s="140">
        <v>0.06593540857157096</v>
      </c>
      <c r="J33" s="141"/>
      <c r="K33" s="142"/>
    </row>
    <row r="34" spans="1:11" ht="12.75">
      <c r="A34" s="124" t="s">
        <v>80</v>
      </c>
      <c r="B34" s="143"/>
      <c r="C34" s="143"/>
      <c r="D34" s="134">
        <v>2001</v>
      </c>
      <c r="E34" s="134">
        <v>2001</v>
      </c>
      <c r="F34" s="140">
        <v>0.08537719901090086</v>
      </c>
      <c r="G34" s="140">
        <v>0.050865230244255</v>
      </c>
      <c r="H34" s="140">
        <v>0.1150005548409482</v>
      </c>
      <c r="I34" s="140">
        <v>0.11084583747456817</v>
      </c>
      <c r="J34" s="141"/>
      <c r="K34" s="142"/>
    </row>
    <row r="35" spans="1:11" ht="12.75">
      <c r="A35" s="124" t="s">
        <v>80</v>
      </c>
      <c r="B35" s="143"/>
      <c r="C35" s="143"/>
      <c r="D35" s="134">
        <v>2002</v>
      </c>
      <c r="E35" s="134">
        <v>2002</v>
      </c>
      <c r="F35" s="140">
        <v>0.121</v>
      </c>
      <c r="G35" s="140">
        <v>0.091</v>
      </c>
      <c r="H35" s="140">
        <v>0.116</v>
      </c>
      <c r="I35" s="140">
        <v>0.109</v>
      </c>
      <c r="J35" s="141"/>
      <c r="K35" s="142"/>
    </row>
    <row r="36" spans="1:11" ht="12.75">
      <c r="A36" s="124" t="s">
        <v>80</v>
      </c>
      <c r="B36" s="143"/>
      <c r="C36" s="143"/>
      <c r="D36" s="134">
        <v>2003</v>
      </c>
      <c r="E36" s="134">
        <v>2003</v>
      </c>
      <c r="F36" s="140">
        <v>0.092</v>
      </c>
      <c r="G36" s="139">
        <v>0.139</v>
      </c>
      <c r="H36" s="140">
        <v>0.115</v>
      </c>
      <c r="I36" s="140">
        <v>0.112</v>
      </c>
      <c r="J36" s="141"/>
      <c r="K36" s="142"/>
    </row>
    <row r="37" spans="1:11" ht="12.75">
      <c r="A37" s="124" t="s">
        <v>80</v>
      </c>
      <c r="B37" s="143"/>
      <c r="C37" s="143"/>
      <c r="D37" s="134">
        <v>2004</v>
      </c>
      <c r="E37" s="134">
        <v>2004</v>
      </c>
      <c r="F37" s="140">
        <v>0.102</v>
      </c>
      <c r="G37" s="140">
        <v>0.067</v>
      </c>
      <c r="H37" s="140">
        <v>0.039</v>
      </c>
      <c r="I37" s="140">
        <v>0.154</v>
      </c>
      <c r="J37" s="141"/>
      <c r="K37" s="142"/>
    </row>
    <row r="38" spans="1:9" ht="12.75">
      <c r="A38" s="124" t="s">
        <v>80</v>
      </c>
      <c r="D38" s="134">
        <v>2005</v>
      </c>
      <c r="E38" s="134">
        <v>2005</v>
      </c>
      <c r="F38" s="140">
        <v>0.031</v>
      </c>
      <c r="G38" s="140">
        <v>0.028</v>
      </c>
      <c r="H38" s="140">
        <v>0.079</v>
      </c>
      <c r="I38" s="140">
        <v>0.08</v>
      </c>
    </row>
    <row r="39" spans="1:9" ht="12.75">
      <c r="A39" s="124" t="s">
        <v>80</v>
      </c>
      <c r="D39" s="134">
        <v>2006</v>
      </c>
      <c r="E39" s="134">
        <v>2006</v>
      </c>
      <c r="F39" s="140">
        <v>0.012</v>
      </c>
      <c r="G39" s="140">
        <v>0.092</v>
      </c>
      <c r="H39" s="140">
        <v>0.062</v>
      </c>
      <c r="I39" s="140">
        <v>0.072</v>
      </c>
    </row>
    <row r="40" spans="1:10" ht="12.75">
      <c r="A40" s="124" t="s">
        <v>80</v>
      </c>
      <c r="D40" s="134">
        <v>2007</v>
      </c>
      <c r="E40" s="134">
        <v>2007</v>
      </c>
      <c r="F40" s="140">
        <v>0.138</v>
      </c>
      <c r="G40" s="140">
        <v>0.054</v>
      </c>
      <c r="H40" s="140">
        <v>0.046</v>
      </c>
      <c r="I40" s="140">
        <v>0.104</v>
      </c>
      <c r="J40" s="144"/>
    </row>
    <row r="41" spans="1:10" ht="12.75">
      <c r="A41" s="124" t="s">
        <v>80</v>
      </c>
      <c r="D41" s="134">
        <v>2008</v>
      </c>
      <c r="E41" s="134">
        <v>2008</v>
      </c>
      <c r="F41" s="140">
        <v>0.062</v>
      </c>
      <c r="G41" s="140">
        <v>0.025</v>
      </c>
      <c r="H41" s="140">
        <v>0.036</v>
      </c>
      <c r="I41" s="140">
        <v>-0.148</v>
      </c>
      <c r="J41" s="144"/>
    </row>
    <row r="42" spans="1:10" ht="12.75">
      <c r="A42" s="124" t="s">
        <v>80</v>
      </c>
      <c r="D42" s="134">
        <v>2009</v>
      </c>
      <c r="E42" s="134">
        <v>2009</v>
      </c>
      <c r="F42" s="140">
        <v>-0.298</v>
      </c>
      <c r="G42" s="140">
        <v>-0.285</v>
      </c>
      <c r="H42" s="140">
        <v>-0.25</v>
      </c>
      <c r="I42" s="140">
        <v>-0.174</v>
      </c>
      <c r="J42" s="144"/>
    </row>
    <row r="43" spans="1:10" ht="12.75">
      <c r="A43" s="124" t="s">
        <v>80</v>
      </c>
      <c r="D43" s="134">
        <v>2010</v>
      </c>
      <c r="E43" s="134">
        <v>2010</v>
      </c>
      <c r="F43" s="148">
        <v>-0.09300000000000001</v>
      </c>
      <c r="G43" s="148">
        <v>0.040999999999999995</v>
      </c>
      <c r="H43" s="140">
        <v>0.054</v>
      </c>
      <c r="I43" s="140">
        <v>0.131</v>
      </c>
      <c r="J43" s="144"/>
    </row>
    <row r="44" spans="1:9" ht="12.75">
      <c r="A44" s="124" t="s">
        <v>80</v>
      </c>
      <c r="B44" s="143"/>
      <c r="C44" s="143"/>
      <c r="D44" s="134">
        <v>2011</v>
      </c>
      <c r="E44" s="134">
        <v>2011</v>
      </c>
      <c r="F44" s="140">
        <v>0.127</v>
      </c>
      <c r="G44" s="145">
        <v>0.119</v>
      </c>
      <c r="H44" s="140">
        <v>0.069</v>
      </c>
      <c r="I44" s="140">
        <v>0.09</v>
      </c>
    </row>
    <row r="45" spans="1:9" ht="12.75">
      <c r="A45" s="124" t="s">
        <v>80</v>
      </c>
      <c r="B45" s="143"/>
      <c r="C45" s="143"/>
      <c r="D45" s="134">
        <v>2012</v>
      </c>
      <c r="E45" s="134">
        <v>2012</v>
      </c>
      <c r="F45" s="140">
        <v>0.052</v>
      </c>
      <c r="G45" s="145">
        <v>0.031</v>
      </c>
      <c r="H45" s="140">
        <v>0.026</v>
      </c>
      <c r="I45" s="140">
        <v>0.024</v>
      </c>
    </row>
    <row r="46" spans="1:9" ht="12.75">
      <c r="A46" s="124" t="s">
        <v>80</v>
      </c>
      <c r="B46" s="143"/>
      <c r="C46" s="143"/>
      <c r="D46" s="134">
        <v>2013</v>
      </c>
      <c r="E46" s="134">
        <v>2013</v>
      </c>
      <c r="F46" s="140">
        <v>0.016</v>
      </c>
      <c r="G46" s="145">
        <v>0.018</v>
      </c>
      <c r="H46" s="140">
        <v>0.014</v>
      </c>
      <c r="I46" s="140">
        <v>-0.022</v>
      </c>
    </row>
    <row r="47" spans="1:9" ht="12.75">
      <c r="A47" s="124" t="s">
        <v>80</v>
      </c>
      <c r="B47" s="143"/>
      <c r="C47" s="143"/>
      <c r="D47" s="134">
        <v>2014</v>
      </c>
      <c r="E47" s="134">
        <v>2014</v>
      </c>
      <c r="F47" s="140">
        <v>0.037</v>
      </c>
      <c r="G47" s="145">
        <v>0.014</v>
      </c>
      <c r="H47" s="140">
        <v>-0.044</v>
      </c>
      <c r="I47" s="140">
        <v>0.006</v>
      </c>
    </row>
    <row r="48" spans="1:9" ht="12.75">
      <c r="A48" s="124" t="s">
        <v>80</v>
      </c>
      <c r="D48" s="134">
        <v>2015</v>
      </c>
      <c r="E48" s="134">
        <v>2015</v>
      </c>
      <c r="F48" s="140">
        <v>-0.096</v>
      </c>
      <c r="G48" s="145">
        <v>-0.229</v>
      </c>
      <c r="H48" s="140">
        <v>-0.148</v>
      </c>
      <c r="I48" s="140">
        <v>-0.239</v>
      </c>
    </row>
    <row r="49" spans="1:9" ht="12.75">
      <c r="A49" s="124" t="s">
        <v>80</v>
      </c>
      <c r="D49" s="134">
        <v>2016</v>
      </c>
      <c r="E49" s="134">
        <v>2016</v>
      </c>
      <c r="F49" s="140">
        <v>0.004</v>
      </c>
      <c r="G49" s="145">
        <v>0.04</v>
      </c>
      <c r="H49" s="140">
        <v>0.024</v>
      </c>
      <c r="I49" s="140">
        <v>0.054</v>
      </c>
    </row>
    <row r="50" spans="1:9" ht="12.75">
      <c r="A50" s="124" t="s">
        <v>80</v>
      </c>
      <c r="D50" s="134">
        <v>2017</v>
      </c>
      <c r="E50" s="134">
        <v>2017</v>
      </c>
      <c r="F50" s="140">
        <v>0.032</v>
      </c>
      <c r="G50" s="145">
        <v>0.048</v>
      </c>
      <c r="H50" s="140"/>
      <c r="I50" s="140"/>
    </row>
    <row r="51" spans="1:9" ht="12.75">
      <c r="A51" s="124" t="s">
        <v>88</v>
      </c>
      <c r="D51" s="134"/>
      <c r="E51" s="134"/>
      <c r="F51" s="146"/>
      <c r="G51" s="147"/>
      <c r="H51" s="146"/>
      <c r="I51" s="146"/>
    </row>
    <row r="52" spans="1:5" ht="26.25" customHeight="1">
      <c r="A52" s="124" t="s">
        <v>83</v>
      </c>
      <c r="D52" s="129" t="s">
        <v>48</v>
      </c>
      <c r="E52" s="129" t="s">
        <v>48</v>
      </c>
    </row>
    <row r="53" spans="1:9" s="133" customFormat="1" ht="12.75">
      <c r="A53" s="130" t="s">
        <v>74</v>
      </c>
      <c r="B53" s="131"/>
      <c r="C53" s="131"/>
      <c r="D53" s="129"/>
      <c r="E53" s="129"/>
      <c r="F53" s="132" t="s">
        <v>44</v>
      </c>
      <c r="G53" s="132" t="s">
        <v>45</v>
      </c>
      <c r="H53" s="132" t="s">
        <v>46</v>
      </c>
      <c r="I53" s="132" t="s">
        <v>47</v>
      </c>
    </row>
    <row r="54" spans="1:9" ht="12.75">
      <c r="A54" s="124" t="s">
        <v>80</v>
      </c>
      <c r="B54" s="143"/>
      <c r="C54" s="143"/>
      <c r="D54" s="134">
        <v>1998</v>
      </c>
      <c r="E54" s="134">
        <v>1998</v>
      </c>
      <c r="F54" s="140">
        <v>0.10300000000000001</v>
      </c>
      <c r="G54" s="140">
        <v>0.039</v>
      </c>
      <c r="H54" s="140">
        <v>0.032</v>
      </c>
      <c r="I54" s="140">
        <v>0.016</v>
      </c>
    </row>
    <row r="55" spans="1:9" ht="12.75">
      <c r="A55" s="124" t="s">
        <v>80</v>
      </c>
      <c r="B55" s="143"/>
      <c r="C55" s="143"/>
      <c r="D55" s="134">
        <v>1999</v>
      </c>
      <c r="E55" s="134">
        <v>1999</v>
      </c>
      <c r="F55" s="140">
        <v>-0.008</v>
      </c>
      <c r="G55" s="140">
        <v>0.06</v>
      </c>
      <c r="H55" s="140">
        <v>0.057</v>
      </c>
      <c r="I55" s="140">
        <v>0.077</v>
      </c>
    </row>
    <row r="56" spans="1:9" ht="12.75">
      <c r="A56" s="124" t="s">
        <v>80</v>
      </c>
      <c r="B56" s="143"/>
      <c r="C56" s="143"/>
      <c r="D56" s="134">
        <v>2000</v>
      </c>
      <c r="E56" s="134">
        <v>2000</v>
      </c>
      <c r="F56" s="140">
        <v>0.091</v>
      </c>
      <c r="G56" s="140">
        <v>0.040999999999999995</v>
      </c>
      <c r="H56" s="140">
        <v>0.011000000000000001</v>
      </c>
      <c r="I56" s="140">
        <v>0.017</v>
      </c>
    </row>
    <row r="57" spans="1:9" ht="12.75">
      <c r="A57" s="124" t="s">
        <v>80</v>
      </c>
      <c r="B57" s="143"/>
      <c r="C57" s="143"/>
      <c r="D57" s="134">
        <v>2001</v>
      </c>
      <c r="E57" s="134">
        <v>2001</v>
      </c>
      <c r="F57" s="140">
        <v>0.014</v>
      </c>
      <c r="G57" s="140">
        <v>-0.009</v>
      </c>
      <c r="H57" s="140">
        <v>0.008</v>
      </c>
      <c r="I57" s="140">
        <v>0.026</v>
      </c>
    </row>
    <row r="58" spans="1:11" ht="12.75">
      <c r="A58" s="124" t="s">
        <v>80</v>
      </c>
      <c r="B58" s="143"/>
      <c r="C58" s="143"/>
      <c r="D58" s="134">
        <v>2002</v>
      </c>
      <c r="E58" s="134">
        <v>2002</v>
      </c>
      <c r="F58" s="140">
        <v>-0.027</v>
      </c>
      <c r="G58" s="140">
        <v>-0.006</v>
      </c>
      <c r="H58" s="140">
        <v>-0.011</v>
      </c>
      <c r="I58" s="140">
        <v>-0.005</v>
      </c>
      <c r="J58" s="141"/>
      <c r="K58" s="149"/>
    </row>
    <row r="59" spans="1:11" ht="12.75">
      <c r="A59" s="124" t="s">
        <v>80</v>
      </c>
      <c r="D59" s="134">
        <v>2003</v>
      </c>
      <c r="E59" s="134">
        <v>2003</v>
      </c>
      <c r="F59" s="140">
        <v>0.037</v>
      </c>
      <c r="G59" s="139">
        <v>0.015</v>
      </c>
      <c r="H59" s="140">
        <v>0.041</v>
      </c>
      <c r="I59" s="140">
        <v>0.019</v>
      </c>
      <c r="J59" s="141"/>
      <c r="K59" s="149"/>
    </row>
    <row r="60" spans="1:11" ht="12.75">
      <c r="A60" s="124" t="s">
        <v>80</v>
      </c>
      <c r="D60" s="134">
        <v>2004</v>
      </c>
      <c r="E60" s="134">
        <v>2004</v>
      </c>
      <c r="F60" s="140">
        <v>0.021</v>
      </c>
      <c r="G60" s="140">
        <v>0.034</v>
      </c>
      <c r="H60" s="140">
        <v>0.025</v>
      </c>
      <c r="I60" s="140">
        <v>0.03</v>
      </c>
      <c r="J60" s="141"/>
      <c r="K60" s="149"/>
    </row>
    <row r="61" spans="1:9" ht="12.75">
      <c r="A61" s="124" t="s">
        <v>80</v>
      </c>
      <c r="D61" s="134">
        <v>2005</v>
      </c>
      <c r="E61" s="134">
        <v>2005</v>
      </c>
      <c r="F61" s="140">
        <v>0.004</v>
      </c>
      <c r="G61" s="140">
        <v>0.002</v>
      </c>
      <c r="H61" s="140">
        <v>-0.009</v>
      </c>
      <c r="I61" s="140">
        <v>0.005</v>
      </c>
    </row>
    <row r="62" spans="1:9" ht="12.75">
      <c r="A62" s="124" t="s">
        <v>80</v>
      </c>
      <c r="D62" s="134">
        <v>2006</v>
      </c>
      <c r="E62" s="134">
        <v>2006</v>
      </c>
      <c r="F62" s="140">
        <v>0.041</v>
      </c>
      <c r="G62" s="140">
        <v>0.014</v>
      </c>
      <c r="H62" s="140">
        <v>0.014</v>
      </c>
      <c r="I62" s="140">
        <v>0.047</v>
      </c>
    </row>
    <row r="63" spans="1:10" ht="12.75">
      <c r="A63" s="124" t="s">
        <v>80</v>
      </c>
      <c r="D63" s="134">
        <v>2007</v>
      </c>
      <c r="E63" s="134">
        <v>2007</v>
      </c>
      <c r="F63" s="140">
        <v>0.01</v>
      </c>
      <c r="G63" s="140">
        <v>0.013</v>
      </c>
      <c r="H63" s="140">
        <v>-0.011</v>
      </c>
      <c r="I63" s="150">
        <v>-0.048</v>
      </c>
      <c r="J63" s="144"/>
    </row>
    <row r="64" spans="1:10" ht="12.75">
      <c r="A64" s="124" t="s">
        <v>80</v>
      </c>
      <c r="D64" s="134">
        <v>2008</v>
      </c>
      <c r="E64" s="134">
        <v>2008</v>
      </c>
      <c r="F64" s="140">
        <v>-0.039</v>
      </c>
      <c r="G64" s="140">
        <v>-0.037</v>
      </c>
      <c r="H64" s="140">
        <v>-0.053</v>
      </c>
      <c r="I64" s="150">
        <v>-0.078</v>
      </c>
      <c r="J64" s="144"/>
    </row>
    <row r="65" spans="1:10" ht="12.75">
      <c r="A65" s="124" t="s">
        <v>80</v>
      </c>
      <c r="D65" s="134">
        <v>2009</v>
      </c>
      <c r="E65" s="134">
        <v>2009</v>
      </c>
      <c r="F65" s="140">
        <v>-0.092</v>
      </c>
      <c r="G65" s="140">
        <v>-0.091</v>
      </c>
      <c r="H65" s="140">
        <v>-0.029</v>
      </c>
      <c r="I65" s="150">
        <v>-0.024</v>
      </c>
      <c r="J65" s="144"/>
    </row>
    <row r="66" spans="1:10" ht="12.75">
      <c r="A66" s="124" t="s">
        <v>80</v>
      </c>
      <c r="D66" s="134">
        <v>2010</v>
      </c>
      <c r="E66" s="134">
        <v>2010</v>
      </c>
      <c r="F66" s="148">
        <v>0.022</v>
      </c>
      <c r="G66" s="148">
        <v>0.006</v>
      </c>
      <c r="H66" s="140">
        <v>-0.003</v>
      </c>
      <c r="I66" s="150">
        <v>-0.002</v>
      </c>
      <c r="J66" s="144"/>
    </row>
    <row r="67" spans="1:10" ht="12.75">
      <c r="A67" s="124" t="s">
        <v>80</v>
      </c>
      <c r="B67" s="143"/>
      <c r="C67" s="143"/>
      <c r="D67" s="134">
        <v>2011</v>
      </c>
      <c r="E67" s="134">
        <v>2011</v>
      </c>
      <c r="F67" s="140">
        <v>-0.015</v>
      </c>
      <c r="G67" s="145">
        <v>-0.023</v>
      </c>
      <c r="H67" s="140">
        <v>-0.03</v>
      </c>
      <c r="I67" s="140">
        <v>-0.026</v>
      </c>
      <c r="J67" s="144"/>
    </row>
    <row r="68" spans="1:9" ht="12.75">
      <c r="A68" s="124" t="s">
        <v>80</v>
      </c>
      <c r="D68" s="134">
        <v>2012</v>
      </c>
      <c r="E68" s="134">
        <v>2012</v>
      </c>
      <c r="F68" s="140">
        <v>-0.021</v>
      </c>
      <c r="G68" s="145">
        <v>-0.04</v>
      </c>
      <c r="H68" s="140">
        <v>-0.019</v>
      </c>
      <c r="I68" s="140">
        <v>-0.019</v>
      </c>
    </row>
    <row r="69" spans="1:9" ht="12.75">
      <c r="A69" s="124" t="s">
        <v>80</v>
      </c>
      <c r="D69" s="134">
        <v>2013</v>
      </c>
      <c r="E69" s="134">
        <v>2013</v>
      </c>
      <c r="F69" s="140">
        <v>-0.026</v>
      </c>
      <c r="G69" s="145">
        <v>0.003</v>
      </c>
      <c r="H69" s="140">
        <v>-0.012</v>
      </c>
      <c r="I69" s="140">
        <v>-0.009</v>
      </c>
    </row>
    <row r="70" spans="1:9" ht="12.75">
      <c r="A70" s="124" t="s">
        <v>80</v>
      </c>
      <c r="D70" s="134">
        <v>2014</v>
      </c>
      <c r="E70" s="134">
        <v>2014</v>
      </c>
      <c r="F70" s="140">
        <v>0.022</v>
      </c>
      <c r="G70" s="145">
        <v>0.007</v>
      </c>
      <c r="H70" s="140">
        <v>0.011</v>
      </c>
      <c r="I70" s="140">
        <v>0.032</v>
      </c>
    </row>
    <row r="71" spans="1:9" ht="12.75">
      <c r="A71" s="124" t="s">
        <v>80</v>
      </c>
      <c r="D71" s="134">
        <v>2015</v>
      </c>
      <c r="E71" s="134">
        <v>2015</v>
      </c>
      <c r="F71" s="140">
        <v>0.043</v>
      </c>
      <c r="G71" s="145">
        <v>0.037</v>
      </c>
      <c r="H71" s="140">
        <v>0.049</v>
      </c>
      <c r="I71" s="140">
        <v>0.028</v>
      </c>
    </row>
    <row r="72" spans="1:9" ht="12.75">
      <c r="A72" s="124" t="s">
        <v>80</v>
      </c>
      <c r="D72" s="134">
        <v>2016</v>
      </c>
      <c r="E72" s="134">
        <v>2016</v>
      </c>
      <c r="F72" s="140">
        <v>0.03</v>
      </c>
      <c r="G72" s="145">
        <v>0.045</v>
      </c>
      <c r="H72" s="140">
        <v>0.001</v>
      </c>
      <c r="I72" s="140">
        <v>0.017</v>
      </c>
    </row>
    <row r="73" spans="1:9" ht="12.75">
      <c r="A73" s="124" t="s">
        <v>80</v>
      </c>
      <c r="D73" s="134">
        <v>2017</v>
      </c>
      <c r="E73" s="134">
        <v>2017</v>
      </c>
      <c r="F73" s="140">
        <v>-0.008</v>
      </c>
      <c r="G73" s="145">
        <v>-0.007</v>
      </c>
      <c r="H73" s="140"/>
      <c r="I73" s="140"/>
    </row>
    <row r="74" spans="1:9" ht="12.75">
      <c r="A74" s="124" t="s">
        <v>88</v>
      </c>
      <c r="D74" s="134"/>
      <c r="E74" s="134"/>
      <c r="F74" s="146"/>
      <c r="G74" s="147"/>
      <c r="H74" s="146"/>
      <c r="I74" s="146"/>
    </row>
    <row r="75" spans="1:5" ht="26.25" customHeight="1">
      <c r="A75" s="124" t="s">
        <v>83</v>
      </c>
      <c r="D75" s="129" t="s">
        <v>49</v>
      </c>
      <c r="E75" s="129" t="s">
        <v>49</v>
      </c>
    </row>
    <row r="76" spans="1:9" s="133" customFormat="1" ht="12.75">
      <c r="A76" s="130" t="s">
        <v>74</v>
      </c>
      <c r="B76" s="131"/>
      <c r="C76" s="131"/>
      <c r="D76" s="129"/>
      <c r="E76" s="129"/>
      <c r="F76" s="132" t="s">
        <v>44</v>
      </c>
      <c r="G76" s="132" t="s">
        <v>45</v>
      </c>
      <c r="H76" s="132" t="s">
        <v>46</v>
      </c>
      <c r="I76" s="132" t="s">
        <v>47</v>
      </c>
    </row>
    <row r="77" spans="1:9" ht="12.75">
      <c r="A77" s="124" t="s">
        <v>80</v>
      </c>
      <c r="B77" s="143"/>
      <c r="C77" s="143"/>
      <c r="D77" s="134">
        <v>1998</v>
      </c>
      <c r="E77" s="134">
        <v>1998</v>
      </c>
      <c r="F77" s="137"/>
      <c r="G77" s="137"/>
      <c r="H77" s="137"/>
      <c r="I77" s="137"/>
    </row>
    <row r="78" spans="1:9" ht="12.75">
      <c r="A78" s="124" t="s">
        <v>80</v>
      </c>
      <c r="B78" s="143"/>
      <c r="C78" s="143"/>
      <c r="D78" s="134">
        <v>1999</v>
      </c>
      <c r="E78" s="134">
        <v>1999</v>
      </c>
      <c r="F78" s="140">
        <v>-0.04867256637168138</v>
      </c>
      <c r="G78" s="140">
        <v>-0.018966096005370914</v>
      </c>
      <c r="H78" s="140">
        <v>0.03782894736842102</v>
      </c>
      <c r="I78" s="140">
        <v>0.026438569206842955</v>
      </c>
    </row>
    <row r="79" spans="1:9" ht="12.75">
      <c r="A79" s="124" t="s">
        <v>80</v>
      </c>
      <c r="B79" s="143"/>
      <c r="C79" s="143"/>
      <c r="D79" s="134">
        <v>2000</v>
      </c>
      <c r="E79" s="134">
        <v>2000</v>
      </c>
      <c r="F79" s="140">
        <v>0.09198966408268738</v>
      </c>
      <c r="G79" s="140">
        <v>-0.03</v>
      </c>
      <c r="H79" s="140">
        <v>-0.022</v>
      </c>
      <c r="I79" s="140">
        <v>-0.053</v>
      </c>
    </row>
    <row r="80" spans="1:9" ht="12.75">
      <c r="A80" s="124" t="s">
        <v>80</v>
      </c>
      <c r="B80" s="143"/>
      <c r="C80" s="143"/>
      <c r="D80" s="134">
        <v>2001</v>
      </c>
      <c r="E80" s="134">
        <v>2001</v>
      </c>
      <c r="F80" s="140">
        <v>-0.05600252405742234</v>
      </c>
      <c r="G80" s="140">
        <v>-0.073</v>
      </c>
      <c r="H80" s="140">
        <v>-0.028</v>
      </c>
      <c r="I80" s="140">
        <v>0</v>
      </c>
    </row>
    <row r="81" spans="1:11" ht="12.75">
      <c r="A81" s="124" t="s">
        <v>80</v>
      </c>
      <c r="B81" s="143"/>
      <c r="C81" s="143"/>
      <c r="D81" s="134">
        <v>2002</v>
      </c>
      <c r="E81" s="134">
        <v>2002</v>
      </c>
      <c r="F81" s="140">
        <v>-0.0762032085561497</v>
      </c>
      <c r="G81" s="140">
        <v>-0.008368200836820106</v>
      </c>
      <c r="H81" s="140">
        <v>-0.013</v>
      </c>
      <c r="I81" s="140">
        <v>-0.01</v>
      </c>
      <c r="J81" s="141"/>
      <c r="K81" s="149"/>
    </row>
    <row r="82" spans="1:11" ht="12.75">
      <c r="A82" s="124" t="s">
        <v>80</v>
      </c>
      <c r="D82" s="134">
        <v>2003</v>
      </c>
      <c r="E82" s="134">
        <v>2003</v>
      </c>
      <c r="F82" s="140">
        <v>0.049</v>
      </c>
      <c r="G82" s="139">
        <v>-0.035</v>
      </c>
      <c r="H82" s="140">
        <v>-0.002</v>
      </c>
      <c r="I82" s="140">
        <v>-0.066</v>
      </c>
      <c r="J82" s="141"/>
      <c r="K82" s="149"/>
    </row>
    <row r="83" spans="1:11" ht="12.75">
      <c r="A83" s="124" t="s">
        <v>80</v>
      </c>
      <c r="D83" s="134">
        <v>2004</v>
      </c>
      <c r="E83" s="134">
        <v>2004</v>
      </c>
      <c r="F83" s="140">
        <v>-0.017</v>
      </c>
      <c r="G83" s="140">
        <v>-0.004</v>
      </c>
      <c r="H83" s="140">
        <v>0.011</v>
      </c>
      <c r="I83" s="140">
        <v>0.04</v>
      </c>
      <c r="J83" s="141"/>
      <c r="K83" s="149"/>
    </row>
    <row r="84" spans="1:9" ht="12.75">
      <c r="A84" s="124" t="s">
        <v>80</v>
      </c>
      <c r="D84" s="134">
        <v>2005</v>
      </c>
      <c r="E84" s="134">
        <v>2005</v>
      </c>
      <c r="F84" s="140">
        <v>-0.016</v>
      </c>
      <c r="G84" s="140">
        <v>-0.029</v>
      </c>
      <c r="H84" s="140">
        <v>-0.03</v>
      </c>
      <c r="I84" s="140">
        <v>0.007</v>
      </c>
    </row>
    <row r="85" spans="1:9" ht="12.75">
      <c r="A85" s="124" t="s">
        <v>80</v>
      </c>
      <c r="D85" s="134">
        <v>2006</v>
      </c>
      <c r="E85" s="134">
        <v>2006</v>
      </c>
      <c r="F85" s="140">
        <v>0.053</v>
      </c>
      <c r="G85" s="140">
        <v>0.031</v>
      </c>
      <c r="H85" s="140">
        <v>0.05</v>
      </c>
      <c r="I85" s="140">
        <v>0.03</v>
      </c>
    </row>
    <row r="86" spans="1:9" ht="12.75">
      <c r="A86" s="124" t="s">
        <v>80</v>
      </c>
      <c r="D86" s="134">
        <v>2007</v>
      </c>
      <c r="E86" s="134">
        <v>2007</v>
      </c>
      <c r="F86" s="140">
        <v>-0.031</v>
      </c>
      <c r="G86" s="140">
        <v>0.012</v>
      </c>
      <c r="H86" s="140">
        <v>-0.03</v>
      </c>
      <c r="I86" s="140">
        <v>-0.09</v>
      </c>
    </row>
    <row r="87" spans="1:9" ht="12.75">
      <c r="A87" s="124" t="s">
        <v>80</v>
      </c>
      <c r="D87" s="134">
        <v>2008</v>
      </c>
      <c r="E87" s="134">
        <v>2008</v>
      </c>
      <c r="F87" s="140">
        <v>-0.034</v>
      </c>
      <c r="G87" s="140">
        <v>0.019</v>
      </c>
      <c r="H87" s="140">
        <v>0.012</v>
      </c>
      <c r="I87" s="140">
        <v>0.018</v>
      </c>
    </row>
    <row r="88" spans="1:9" ht="12.75">
      <c r="A88" s="124" t="s">
        <v>80</v>
      </c>
      <c r="D88" s="134">
        <v>2009</v>
      </c>
      <c r="E88" s="134">
        <v>2009</v>
      </c>
      <c r="F88" s="140">
        <v>0.042</v>
      </c>
      <c r="G88" s="140">
        <v>0.006</v>
      </c>
      <c r="H88" s="140">
        <v>0.02</v>
      </c>
      <c r="I88" s="140">
        <v>0.014</v>
      </c>
    </row>
    <row r="89" spans="1:9" ht="12.75">
      <c r="A89" s="124" t="s">
        <v>80</v>
      </c>
      <c r="D89" s="134">
        <v>2010</v>
      </c>
      <c r="E89" s="134">
        <v>2010</v>
      </c>
      <c r="F89" s="148">
        <v>0.016</v>
      </c>
      <c r="G89" s="148">
        <v>0.02</v>
      </c>
      <c r="H89" s="140">
        <v>0.035</v>
      </c>
      <c r="I89" s="140">
        <v>0.018</v>
      </c>
    </row>
    <row r="90" spans="1:9" ht="12.75">
      <c r="A90" s="124" t="s">
        <v>80</v>
      </c>
      <c r="B90" s="143"/>
      <c r="C90" s="143"/>
      <c r="D90" s="134">
        <v>2011</v>
      </c>
      <c r="E90" s="134">
        <v>2011</v>
      </c>
      <c r="F90" s="140">
        <v>0.043</v>
      </c>
      <c r="G90" s="145">
        <v>0.042</v>
      </c>
      <c r="H90" s="140">
        <v>0.008</v>
      </c>
      <c r="I90" s="140">
        <v>0.03</v>
      </c>
    </row>
    <row r="91" spans="1:9" ht="12.75">
      <c r="A91" s="124" t="s">
        <v>80</v>
      </c>
      <c r="B91" s="143"/>
      <c r="C91" s="143"/>
      <c r="D91" s="134">
        <v>2012</v>
      </c>
      <c r="E91" s="134">
        <v>2012</v>
      </c>
      <c r="F91" s="140">
        <v>0.031</v>
      </c>
      <c r="G91" s="145">
        <v>0</v>
      </c>
      <c r="H91" s="140">
        <v>0.017</v>
      </c>
      <c r="I91" s="140">
        <v>0.008</v>
      </c>
    </row>
    <row r="92" spans="1:9" ht="12.75">
      <c r="A92" s="124" t="s">
        <v>80</v>
      </c>
      <c r="B92" s="143"/>
      <c r="C92" s="143"/>
      <c r="D92" s="134">
        <v>2013</v>
      </c>
      <c r="E92" s="134">
        <v>2013</v>
      </c>
      <c r="F92" s="140">
        <v>-0.017</v>
      </c>
      <c r="G92" s="145">
        <v>0.031</v>
      </c>
      <c r="H92" s="140">
        <v>0.004</v>
      </c>
      <c r="I92" s="140">
        <v>0.007</v>
      </c>
    </row>
    <row r="93" spans="1:9" ht="12.75">
      <c r="A93" s="124" t="s">
        <v>80</v>
      </c>
      <c r="B93" s="143"/>
      <c r="C93" s="143"/>
      <c r="D93" s="134">
        <v>2014</v>
      </c>
      <c r="E93" s="134">
        <v>2014</v>
      </c>
      <c r="F93" s="140">
        <v>0.029</v>
      </c>
      <c r="G93" s="145">
        <v>0.02</v>
      </c>
      <c r="H93" s="140">
        <v>0.007</v>
      </c>
      <c r="I93" s="140">
        <v>0.039</v>
      </c>
    </row>
    <row r="94" spans="1:9" ht="12.75">
      <c r="A94" s="124" t="s">
        <v>80</v>
      </c>
      <c r="C94" s="143"/>
      <c r="D94" s="134">
        <v>2015</v>
      </c>
      <c r="E94" s="134">
        <v>2015</v>
      </c>
      <c r="F94" s="140">
        <v>0.055</v>
      </c>
      <c r="G94" s="145">
        <v>0.045</v>
      </c>
      <c r="H94" s="140">
        <v>0.033</v>
      </c>
      <c r="I94" s="140">
        <v>0.022</v>
      </c>
    </row>
    <row r="95" spans="1:9" ht="12.75">
      <c r="A95" s="124" t="s">
        <v>80</v>
      </c>
      <c r="C95" s="143"/>
      <c r="D95" s="134">
        <v>2016</v>
      </c>
      <c r="E95" s="134">
        <v>2016</v>
      </c>
      <c r="F95" s="140">
        <v>0.04</v>
      </c>
      <c r="G95" s="145">
        <v>0.044</v>
      </c>
      <c r="H95" s="140">
        <v>0.03</v>
      </c>
      <c r="I95" s="140">
        <v>0.019</v>
      </c>
    </row>
    <row r="96" spans="1:9" ht="12.75">
      <c r="A96" s="124" t="s">
        <v>80</v>
      </c>
      <c r="C96" s="143"/>
      <c r="D96" s="134">
        <v>2017</v>
      </c>
      <c r="E96" s="134">
        <v>2017</v>
      </c>
      <c r="F96" s="140">
        <v>-0.005</v>
      </c>
      <c r="G96" s="145">
        <v>-0.004</v>
      </c>
      <c r="H96" s="140"/>
      <c r="I96" s="140"/>
    </row>
    <row r="97" spans="1:9" ht="12.75">
      <c r="A97" s="124" t="s">
        <v>88</v>
      </c>
      <c r="D97" s="134"/>
      <c r="E97" s="151"/>
      <c r="F97" s="146"/>
      <c r="G97" s="146"/>
      <c r="H97" s="152"/>
      <c r="I97" s="152"/>
    </row>
    <row r="98" spans="1:5" ht="26.25" customHeight="1">
      <c r="A98" s="124" t="s">
        <v>83</v>
      </c>
      <c r="D98" s="129" t="s">
        <v>50</v>
      </c>
      <c r="E98" s="129" t="s">
        <v>50</v>
      </c>
    </row>
    <row r="99" spans="1:9" s="133" customFormat="1" ht="12.75">
      <c r="A99" s="130" t="s">
        <v>74</v>
      </c>
      <c r="B99" s="143"/>
      <c r="C99" s="143"/>
      <c r="D99" s="129"/>
      <c r="E99" s="129"/>
      <c r="F99" s="132" t="s">
        <v>44</v>
      </c>
      <c r="G99" s="132" t="s">
        <v>45</v>
      </c>
      <c r="H99" s="132" t="s">
        <v>46</v>
      </c>
      <c r="I99" s="132" t="s">
        <v>47</v>
      </c>
    </row>
    <row r="100" spans="1:9" ht="12.75">
      <c r="A100" s="124" t="s">
        <v>80</v>
      </c>
      <c r="B100" s="143"/>
      <c r="C100" s="143"/>
      <c r="D100" s="134">
        <v>1998</v>
      </c>
      <c r="E100" s="134">
        <v>1998</v>
      </c>
      <c r="F100" s="137"/>
      <c r="G100" s="137"/>
      <c r="H100" s="137"/>
      <c r="I100" s="137"/>
    </row>
    <row r="101" spans="1:9" ht="12.75">
      <c r="A101" s="124" t="s">
        <v>80</v>
      </c>
      <c r="B101" s="143"/>
      <c r="C101" s="143"/>
      <c r="D101" s="134">
        <v>1999</v>
      </c>
      <c r="E101" s="134">
        <v>1999</v>
      </c>
      <c r="F101" s="140">
        <v>-0.032910115964614794</v>
      </c>
      <c r="G101" s="140">
        <v>0.15875754961173416</v>
      </c>
      <c r="H101" s="140">
        <v>0.1817888873544169</v>
      </c>
      <c r="I101" s="140">
        <v>0.2167971936694404</v>
      </c>
    </row>
    <row r="102" spans="1:9" ht="12.75">
      <c r="A102" s="124" t="s">
        <v>80</v>
      </c>
      <c r="B102" s="143"/>
      <c r="C102" s="143"/>
      <c r="D102" s="134">
        <v>2000</v>
      </c>
      <c r="E102" s="134">
        <v>2000</v>
      </c>
      <c r="F102" s="140">
        <v>0.155978956348642</v>
      </c>
      <c r="G102" s="140">
        <v>0.07050446760982876</v>
      </c>
      <c r="H102" s="140">
        <v>0.038368650669990734</v>
      </c>
      <c r="I102" s="140">
        <v>0.009</v>
      </c>
    </row>
    <row r="103" spans="1:9" ht="12.75">
      <c r="A103" s="124" t="s">
        <v>80</v>
      </c>
      <c r="B103" s="143"/>
      <c r="C103" s="143"/>
      <c r="D103" s="134">
        <v>2001</v>
      </c>
      <c r="E103" s="134">
        <v>2001</v>
      </c>
      <c r="F103" s="140">
        <v>0.06</v>
      </c>
      <c r="G103" s="140">
        <v>0.058</v>
      </c>
      <c r="H103" s="140">
        <v>0.099</v>
      </c>
      <c r="I103" s="140">
        <v>0.013</v>
      </c>
    </row>
    <row r="104" spans="1:10" ht="12.75">
      <c r="A104" s="124" t="s">
        <v>80</v>
      </c>
      <c r="D104" s="134">
        <v>2002</v>
      </c>
      <c r="E104" s="134">
        <v>2002</v>
      </c>
      <c r="F104" s="140">
        <v>0.008</v>
      </c>
      <c r="G104" s="140">
        <v>-0.047</v>
      </c>
      <c r="H104" s="140">
        <v>-0.052</v>
      </c>
      <c r="I104" s="140">
        <v>0.049</v>
      </c>
      <c r="J104" s="149"/>
    </row>
    <row r="105" spans="1:10" ht="12.75">
      <c r="A105" s="124" t="s">
        <v>80</v>
      </c>
      <c r="D105" s="134">
        <v>2003</v>
      </c>
      <c r="E105" s="134">
        <v>2003</v>
      </c>
      <c r="F105" s="140">
        <v>0.121</v>
      </c>
      <c r="G105" s="139">
        <v>0.154</v>
      </c>
      <c r="H105" s="140">
        <v>0.047</v>
      </c>
      <c r="I105" s="140">
        <v>0.039</v>
      </c>
      <c r="J105" s="149"/>
    </row>
    <row r="106" spans="1:10" ht="12.75">
      <c r="A106" s="124" t="s">
        <v>80</v>
      </c>
      <c r="D106" s="134">
        <v>2004</v>
      </c>
      <c r="E106" s="134">
        <v>2004</v>
      </c>
      <c r="F106" s="140">
        <v>-0.01</v>
      </c>
      <c r="G106" s="140">
        <v>0.05</v>
      </c>
      <c r="H106" s="140">
        <v>0.111</v>
      </c>
      <c r="I106" s="140">
        <v>0.058</v>
      </c>
      <c r="J106" s="149"/>
    </row>
    <row r="107" spans="1:9" ht="12.75">
      <c r="A107" s="124" t="s">
        <v>80</v>
      </c>
      <c r="B107" s="143"/>
      <c r="C107" s="143"/>
      <c r="D107" s="134">
        <v>2005</v>
      </c>
      <c r="E107" s="134">
        <v>2005</v>
      </c>
      <c r="F107" s="140">
        <v>0.041</v>
      </c>
      <c r="G107" s="140">
        <v>-0.042</v>
      </c>
      <c r="H107" s="140">
        <v>-0.096</v>
      </c>
      <c r="I107" s="140">
        <v>-0.039</v>
      </c>
    </row>
    <row r="108" spans="1:9" ht="12.75">
      <c r="A108" s="124" t="s">
        <v>80</v>
      </c>
      <c r="B108" s="143"/>
      <c r="C108" s="143"/>
      <c r="D108" s="134">
        <v>2006</v>
      </c>
      <c r="E108" s="134">
        <v>2006</v>
      </c>
      <c r="F108" s="140">
        <v>-0.043</v>
      </c>
      <c r="G108" s="140">
        <v>0.034</v>
      </c>
      <c r="H108" s="140">
        <v>-0.01</v>
      </c>
      <c r="I108" s="140">
        <v>0.05</v>
      </c>
    </row>
    <row r="109" spans="1:9" ht="12.75">
      <c r="A109" s="124" t="s">
        <v>80</v>
      </c>
      <c r="B109" s="143"/>
      <c r="C109" s="143"/>
      <c r="D109" s="134">
        <v>2007</v>
      </c>
      <c r="E109" s="134">
        <v>2007</v>
      </c>
      <c r="F109" s="140">
        <v>0.006</v>
      </c>
      <c r="G109" s="140">
        <v>-0.008</v>
      </c>
      <c r="H109" s="140">
        <v>-0.033</v>
      </c>
      <c r="I109" s="140">
        <v>-0.036</v>
      </c>
    </row>
    <row r="110" spans="1:9" ht="12.75">
      <c r="A110" s="124" t="s">
        <v>80</v>
      </c>
      <c r="B110" s="143"/>
      <c r="C110" s="143"/>
      <c r="D110" s="134">
        <v>2008</v>
      </c>
      <c r="E110" s="134">
        <v>2008</v>
      </c>
      <c r="F110" s="140">
        <v>-0.048</v>
      </c>
      <c r="G110" s="140">
        <v>-0.023</v>
      </c>
      <c r="H110" s="140">
        <v>-0.091</v>
      </c>
      <c r="I110" s="140">
        <v>-0.144</v>
      </c>
    </row>
    <row r="111" spans="1:9" ht="12.75">
      <c r="A111" s="124" t="s">
        <v>80</v>
      </c>
      <c r="B111" s="143"/>
      <c r="C111" s="143"/>
      <c r="D111" s="134">
        <v>2009</v>
      </c>
      <c r="E111" s="134">
        <v>2009</v>
      </c>
      <c r="F111" s="140">
        <v>-0.115</v>
      </c>
      <c r="G111" s="140">
        <v>-0.127</v>
      </c>
      <c r="H111" s="140">
        <v>-0.076</v>
      </c>
      <c r="I111" s="140">
        <v>-0.084</v>
      </c>
    </row>
    <row r="112" spans="1:9" ht="12.75">
      <c r="A112" s="124" t="s">
        <v>80</v>
      </c>
      <c r="B112" s="143"/>
      <c r="C112" s="143"/>
      <c r="D112" s="134">
        <v>2010</v>
      </c>
      <c r="E112" s="134">
        <v>2010</v>
      </c>
      <c r="F112" s="140">
        <v>-0.031</v>
      </c>
      <c r="G112" s="140">
        <v>-0.025</v>
      </c>
      <c r="H112" s="140">
        <v>-0.015</v>
      </c>
      <c r="I112" s="140">
        <v>0.034</v>
      </c>
    </row>
    <row r="113" spans="1:9" ht="12.75">
      <c r="A113" s="124" t="s">
        <v>80</v>
      </c>
      <c r="B113" s="143"/>
      <c r="C113" s="143"/>
      <c r="D113" s="134">
        <v>2011</v>
      </c>
      <c r="E113" s="134">
        <v>2011</v>
      </c>
      <c r="F113" s="140">
        <v>0.035</v>
      </c>
      <c r="G113" s="145">
        <v>-0.016</v>
      </c>
      <c r="H113" s="140">
        <v>0.013</v>
      </c>
      <c r="I113" s="140">
        <v>-0.047</v>
      </c>
    </row>
    <row r="114" spans="1:9" ht="12.75">
      <c r="A114" s="124" t="s">
        <v>80</v>
      </c>
      <c r="D114" s="134">
        <v>2012</v>
      </c>
      <c r="E114" s="134">
        <v>2012</v>
      </c>
      <c r="F114" s="140">
        <v>-0.016</v>
      </c>
      <c r="G114" s="145">
        <v>0.021</v>
      </c>
      <c r="H114" s="140">
        <v>0.04</v>
      </c>
      <c r="I114" s="140">
        <v>0.011</v>
      </c>
    </row>
    <row r="115" spans="1:9" ht="12.75">
      <c r="A115" s="124" t="s">
        <v>80</v>
      </c>
      <c r="D115" s="134">
        <v>2013</v>
      </c>
      <c r="E115" s="134">
        <v>2013</v>
      </c>
      <c r="F115" s="140">
        <v>0.022</v>
      </c>
      <c r="G115" s="145">
        <v>0.022</v>
      </c>
      <c r="H115" s="140">
        <v>-0.002</v>
      </c>
      <c r="I115" s="140">
        <v>0.007</v>
      </c>
    </row>
    <row r="116" spans="1:9" ht="12.75">
      <c r="A116" s="124" t="s">
        <v>80</v>
      </c>
      <c r="D116" s="134">
        <v>2014</v>
      </c>
      <c r="E116" s="134">
        <v>2014</v>
      </c>
      <c r="F116" s="140">
        <v>-0.028</v>
      </c>
      <c r="G116" s="145">
        <v>0.026</v>
      </c>
      <c r="H116" s="140">
        <v>0.029</v>
      </c>
      <c r="I116" s="140">
        <v>0.018</v>
      </c>
    </row>
    <row r="117" spans="1:9" ht="12.75">
      <c r="A117" s="124" t="s">
        <v>80</v>
      </c>
      <c r="D117" s="134">
        <v>2015</v>
      </c>
      <c r="E117" s="134">
        <v>2015</v>
      </c>
      <c r="F117" s="140">
        <v>0.07</v>
      </c>
      <c r="G117" s="145">
        <v>0.027</v>
      </c>
      <c r="H117" s="140">
        <v>0.047</v>
      </c>
      <c r="I117" s="140">
        <v>0.037</v>
      </c>
    </row>
    <row r="118" spans="1:9" ht="12.75">
      <c r="A118" s="124" t="s">
        <v>80</v>
      </c>
      <c r="D118" s="134">
        <v>2016</v>
      </c>
      <c r="E118" s="134">
        <v>2016</v>
      </c>
      <c r="F118" s="140">
        <v>0.031</v>
      </c>
      <c r="G118" s="145">
        <v>0.057</v>
      </c>
      <c r="H118" s="140">
        <v>-0.044</v>
      </c>
      <c r="I118" s="140">
        <v>-0.036</v>
      </c>
    </row>
    <row r="119" spans="1:9" ht="12.75">
      <c r="A119" s="124" t="s">
        <v>80</v>
      </c>
      <c r="D119" s="134">
        <v>2017</v>
      </c>
      <c r="E119" s="134">
        <v>2017</v>
      </c>
      <c r="F119" s="140">
        <v>-0.054</v>
      </c>
      <c r="G119" s="145">
        <v>-0.06</v>
      </c>
      <c r="H119" s="140"/>
      <c r="I119" s="140"/>
    </row>
    <row r="120" spans="1:9" ht="12.75">
      <c r="A120" s="124" t="s">
        <v>88</v>
      </c>
      <c r="D120" s="134"/>
      <c r="E120" s="134"/>
      <c r="F120" s="146"/>
      <c r="G120" s="147"/>
      <c r="H120" s="146"/>
      <c r="I120" s="146"/>
    </row>
    <row r="121" spans="1:5" ht="26.25" customHeight="1">
      <c r="A121" s="124" t="s">
        <v>83</v>
      </c>
      <c r="D121" s="129" t="s">
        <v>51</v>
      </c>
      <c r="E121" s="129" t="s">
        <v>51</v>
      </c>
    </row>
    <row r="122" spans="1:9" s="133" customFormat="1" ht="12.75">
      <c r="A122" s="130" t="s">
        <v>74</v>
      </c>
      <c r="B122" s="143"/>
      <c r="C122" s="143"/>
      <c r="D122" s="129"/>
      <c r="E122" s="129"/>
      <c r="F122" s="132" t="s">
        <v>44</v>
      </c>
      <c r="G122" s="132" t="s">
        <v>45</v>
      </c>
      <c r="H122" s="132" t="s">
        <v>46</v>
      </c>
      <c r="I122" s="132" t="s">
        <v>47</v>
      </c>
    </row>
    <row r="123" spans="1:9" ht="12.75">
      <c r="A123" s="124" t="s">
        <v>80</v>
      </c>
      <c r="B123" s="143"/>
      <c r="C123" s="143"/>
      <c r="D123" s="134">
        <v>1998</v>
      </c>
      <c r="E123" s="134">
        <v>1998</v>
      </c>
      <c r="F123" s="137"/>
      <c r="G123" s="137"/>
      <c r="H123" s="137"/>
      <c r="I123" s="137"/>
    </row>
    <row r="124" spans="1:9" ht="12.75">
      <c r="A124" s="124" t="s">
        <v>80</v>
      </c>
      <c r="B124" s="143"/>
      <c r="C124" s="143"/>
      <c r="D124" s="134">
        <v>1999</v>
      </c>
      <c r="E124" s="134">
        <v>1999</v>
      </c>
      <c r="F124" s="140">
        <v>0.03586219314566952</v>
      </c>
      <c r="G124" s="140">
        <v>0.08020077773794099</v>
      </c>
      <c r="H124" s="140">
        <v>0.0434563489336357</v>
      </c>
      <c r="I124" s="140">
        <v>0.07072377801859342</v>
      </c>
    </row>
    <row r="125" spans="1:9" ht="12.75">
      <c r="A125" s="124" t="s">
        <v>80</v>
      </c>
      <c r="B125" s="143"/>
      <c r="C125" s="143"/>
      <c r="D125" s="134">
        <v>2000</v>
      </c>
      <c r="E125" s="134">
        <v>2000</v>
      </c>
      <c r="F125" s="140">
        <v>0.05988353564910054</v>
      </c>
      <c r="G125" s="140">
        <v>0.07955676972961934</v>
      </c>
      <c r="H125" s="140">
        <v>0.011350164654226225</v>
      </c>
      <c r="I125" s="140">
        <v>0.03941831353539649</v>
      </c>
    </row>
    <row r="126" spans="1:9" ht="12.75">
      <c r="A126" s="124" t="s">
        <v>80</v>
      </c>
      <c r="B126" s="143"/>
      <c r="C126" s="143"/>
      <c r="D126" s="134">
        <v>2001</v>
      </c>
      <c r="E126" s="134">
        <v>2001</v>
      </c>
      <c r="F126" s="140">
        <v>0.037</v>
      </c>
      <c r="G126" s="140">
        <v>-0.009</v>
      </c>
      <c r="H126" s="140">
        <v>-0.038</v>
      </c>
      <c r="I126" s="140">
        <v>0.06</v>
      </c>
    </row>
    <row r="127" spans="1:11" ht="12.75">
      <c r="A127" s="124" t="s">
        <v>80</v>
      </c>
      <c r="D127" s="134">
        <v>2002</v>
      </c>
      <c r="E127" s="134">
        <v>2002</v>
      </c>
      <c r="F127" s="140">
        <v>-0.034</v>
      </c>
      <c r="G127" s="140">
        <v>-0.006</v>
      </c>
      <c r="H127" s="140">
        <v>-0.013</v>
      </c>
      <c r="I127" s="140">
        <v>0.004</v>
      </c>
      <c r="J127" s="141"/>
      <c r="K127" s="149"/>
    </row>
    <row r="128" spans="1:11" ht="12.75">
      <c r="A128" s="124" t="s">
        <v>80</v>
      </c>
      <c r="D128" s="134">
        <v>2003</v>
      </c>
      <c r="E128" s="134">
        <v>2003</v>
      </c>
      <c r="F128" s="140">
        <v>0.022</v>
      </c>
      <c r="G128" s="139">
        <v>-0.022</v>
      </c>
      <c r="H128" s="140">
        <v>0.068</v>
      </c>
      <c r="I128" s="140">
        <v>0.004</v>
      </c>
      <c r="J128" s="141"/>
      <c r="K128" s="149"/>
    </row>
    <row r="129" spans="1:11" ht="12.75">
      <c r="A129" s="124" t="s">
        <v>80</v>
      </c>
      <c r="D129" s="134">
        <v>2004</v>
      </c>
      <c r="E129" s="134">
        <v>2004</v>
      </c>
      <c r="F129" s="140">
        <v>0.006</v>
      </c>
      <c r="G129" s="140">
        <v>0.05</v>
      </c>
      <c r="H129" s="140">
        <v>-0.024</v>
      </c>
      <c r="I129" s="140">
        <v>0.008</v>
      </c>
      <c r="J129" s="141"/>
      <c r="K129" s="149"/>
    </row>
    <row r="130" spans="1:9" ht="12.75">
      <c r="A130" s="124" t="s">
        <v>80</v>
      </c>
      <c r="B130" s="143"/>
      <c r="C130" s="143"/>
      <c r="D130" s="134">
        <v>2005</v>
      </c>
      <c r="E130" s="134">
        <v>2005</v>
      </c>
      <c r="F130" s="140">
        <v>-0.029</v>
      </c>
      <c r="G130" s="140">
        <v>0.044</v>
      </c>
      <c r="H130" s="140">
        <v>0.019</v>
      </c>
      <c r="I130" s="140">
        <v>0.012</v>
      </c>
    </row>
    <row r="131" spans="1:9" ht="12.75">
      <c r="A131" s="124" t="s">
        <v>80</v>
      </c>
      <c r="B131" s="143"/>
      <c r="C131" s="143"/>
      <c r="D131" s="134">
        <v>2006</v>
      </c>
      <c r="E131" s="134">
        <v>2006</v>
      </c>
      <c r="F131" s="140">
        <v>0.02</v>
      </c>
      <c r="G131" s="140">
        <v>-0.006</v>
      </c>
      <c r="H131" s="140">
        <v>0.01</v>
      </c>
      <c r="I131" s="140">
        <v>0.04</v>
      </c>
    </row>
    <row r="132" spans="1:9" ht="12.75">
      <c r="A132" s="124" t="s">
        <v>80</v>
      </c>
      <c r="B132" s="143"/>
      <c r="C132" s="143"/>
      <c r="D132" s="134">
        <v>2007</v>
      </c>
      <c r="E132" s="134">
        <v>2007</v>
      </c>
      <c r="F132" s="140">
        <v>0.032</v>
      </c>
      <c r="G132" s="140">
        <v>0.005</v>
      </c>
      <c r="H132" s="140">
        <v>0.006</v>
      </c>
      <c r="I132" s="140">
        <v>-0.041</v>
      </c>
    </row>
    <row r="133" spans="1:9" ht="12.75">
      <c r="A133" s="124" t="s">
        <v>80</v>
      </c>
      <c r="B133" s="143"/>
      <c r="C133" s="143"/>
      <c r="D133" s="134">
        <v>2008</v>
      </c>
      <c r="E133" s="134">
        <v>2008</v>
      </c>
      <c r="F133" s="140">
        <v>0.004</v>
      </c>
      <c r="G133" s="140">
        <v>0.02</v>
      </c>
      <c r="H133" s="140">
        <v>-0.016</v>
      </c>
      <c r="I133" s="140">
        <v>-0.041</v>
      </c>
    </row>
    <row r="134" spans="1:9" ht="12.75">
      <c r="A134" s="124" t="s">
        <v>80</v>
      </c>
      <c r="B134" s="143"/>
      <c r="C134" s="143"/>
      <c r="D134" s="134">
        <v>2009</v>
      </c>
      <c r="E134" s="134">
        <v>2009</v>
      </c>
      <c r="F134" s="140">
        <v>-0.105</v>
      </c>
      <c r="G134" s="140">
        <v>-0.097</v>
      </c>
      <c r="H134" s="140">
        <v>0.016</v>
      </c>
      <c r="I134" s="140">
        <v>0.071</v>
      </c>
    </row>
    <row r="135" spans="1:9" ht="12.75">
      <c r="A135" s="124" t="s">
        <v>80</v>
      </c>
      <c r="B135" s="143"/>
      <c r="C135" s="143"/>
      <c r="D135" s="134">
        <v>2010</v>
      </c>
      <c r="E135" s="134">
        <v>2010</v>
      </c>
      <c r="F135" s="140">
        <v>0.07</v>
      </c>
      <c r="G135" s="140">
        <v>0.016</v>
      </c>
      <c r="H135" s="140">
        <v>0.02</v>
      </c>
      <c r="I135" s="140">
        <v>-0.005</v>
      </c>
    </row>
    <row r="136" spans="1:9" ht="12.75">
      <c r="A136" s="124" t="s">
        <v>80</v>
      </c>
      <c r="B136" s="143"/>
      <c r="C136" s="143"/>
      <c r="D136" s="134">
        <v>2011</v>
      </c>
      <c r="E136" s="134">
        <v>2011</v>
      </c>
      <c r="F136" s="140">
        <v>-0.01</v>
      </c>
      <c r="G136" s="145">
        <v>0.002</v>
      </c>
      <c r="H136" s="140">
        <v>0.002</v>
      </c>
      <c r="I136" s="140">
        <v>0.017</v>
      </c>
    </row>
    <row r="137" spans="1:9" ht="12.75">
      <c r="A137" s="124" t="s">
        <v>80</v>
      </c>
      <c r="B137" s="143"/>
      <c r="C137" s="143"/>
      <c r="D137" s="134">
        <v>2012</v>
      </c>
      <c r="E137" s="134">
        <v>2012</v>
      </c>
      <c r="F137" s="140">
        <v>0.025</v>
      </c>
      <c r="G137" s="145">
        <v>-0.032</v>
      </c>
      <c r="H137" s="140">
        <v>0.004</v>
      </c>
      <c r="I137" s="140">
        <v>-0.008</v>
      </c>
    </row>
    <row r="138" spans="1:9" ht="12.75">
      <c r="A138" s="124" t="s">
        <v>80</v>
      </c>
      <c r="B138" s="143"/>
      <c r="C138" s="143"/>
      <c r="D138" s="134">
        <v>2013</v>
      </c>
      <c r="E138" s="134">
        <v>2013</v>
      </c>
      <c r="F138" s="140">
        <v>-0.048</v>
      </c>
      <c r="G138" s="145">
        <v>-0.033</v>
      </c>
      <c r="H138" s="140">
        <v>-0.026</v>
      </c>
      <c r="I138" s="140">
        <v>-0.03</v>
      </c>
    </row>
    <row r="139" spans="1:9" ht="12.75">
      <c r="A139" s="124" t="s">
        <v>80</v>
      </c>
      <c r="B139" s="143"/>
      <c r="C139" s="143"/>
      <c r="D139" s="134">
        <v>2014</v>
      </c>
      <c r="E139" s="134">
        <v>2014</v>
      </c>
      <c r="F139" s="140">
        <v>0.01</v>
      </c>
      <c r="G139" s="145">
        <v>-0.021</v>
      </c>
      <c r="H139" s="140">
        <v>0.005</v>
      </c>
      <c r="I139" s="140">
        <v>0.003</v>
      </c>
    </row>
    <row r="140" spans="1:9" ht="12.75">
      <c r="A140" s="124" t="s">
        <v>80</v>
      </c>
      <c r="B140" s="143"/>
      <c r="C140" s="143"/>
      <c r="D140" s="134">
        <v>2015</v>
      </c>
      <c r="E140" s="134">
        <v>2015</v>
      </c>
      <c r="F140" s="140">
        <v>0</v>
      </c>
      <c r="G140" s="145">
        <v>0.003</v>
      </c>
      <c r="H140" s="140">
        <v>0.044</v>
      </c>
      <c r="I140" s="140">
        <v>0.011</v>
      </c>
    </row>
    <row r="141" spans="1:9" ht="12.75">
      <c r="A141" s="124" t="s">
        <v>80</v>
      </c>
      <c r="B141" s="143"/>
      <c r="C141" s="143"/>
      <c r="D141" s="134">
        <v>2016</v>
      </c>
      <c r="E141" s="134">
        <v>2016</v>
      </c>
      <c r="F141" s="140">
        <v>0.024</v>
      </c>
      <c r="G141" s="145">
        <v>0.029</v>
      </c>
      <c r="H141" s="140">
        <v>-0.019</v>
      </c>
      <c r="I141" s="140">
        <v>0.012</v>
      </c>
    </row>
    <row r="142" spans="1:9" ht="12.75">
      <c r="A142" s="124" t="s">
        <v>80</v>
      </c>
      <c r="B142" s="143"/>
      <c r="C142" s="143"/>
      <c r="D142" s="134">
        <v>2017</v>
      </c>
      <c r="E142" s="134">
        <v>2017</v>
      </c>
      <c r="F142" s="140">
        <v>0.007</v>
      </c>
      <c r="G142" s="145">
        <v>0.001</v>
      </c>
      <c r="H142" s="140"/>
      <c r="I142" s="140"/>
    </row>
    <row r="143" spans="1:9" ht="12.75">
      <c r="A143" s="124" t="s">
        <v>88</v>
      </c>
      <c r="B143" s="143"/>
      <c r="C143" s="143"/>
      <c r="D143" s="134"/>
      <c r="E143" s="151"/>
      <c r="F143" s="146"/>
      <c r="G143" s="152"/>
      <c r="H143" s="152"/>
      <c r="I143" s="152"/>
    </row>
    <row r="144" spans="1:5" ht="26.25" customHeight="1">
      <c r="A144" s="124" t="s">
        <v>83</v>
      </c>
      <c r="D144" s="129" t="s">
        <v>52</v>
      </c>
      <c r="E144" s="129" t="s">
        <v>52</v>
      </c>
    </row>
    <row r="145" spans="1:9" s="133" customFormat="1" ht="12.75">
      <c r="A145" s="130" t="s">
        <v>74</v>
      </c>
      <c r="B145" s="143"/>
      <c r="C145" s="143"/>
      <c r="D145" s="129"/>
      <c r="E145" s="129"/>
      <c r="F145" s="132" t="s">
        <v>44</v>
      </c>
      <c r="G145" s="132" t="s">
        <v>45</v>
      </c>
      <c r="H145" s="132" t="s">
        <v>46</v>
      </c>
      <c r="I145" s="132" t="s">
        <v>47</v>
      </c>
    </row>
    <row r="146" spans="1:9" ht="12.75">
      <c r="A146" s="124" t="s">
        <v>80</v>
      </c>
      <c r="B146" s="143"/>
      <c r="C146" s="143"/>
      <c r="D146" s="134">
        <v>1998</v>
      </c>
      <c r="E146" s="134">
        <v>1998</v>
      </c>
      <c r="F146" s="140"/>
      <c r="G146" s="140"/>
      <c r="H146" s="140"/>
      <c r="I146" s="140"/>
    </row>
    <row r="147" spans="1:9" ht="12.75">
      <c r="A147" s="124" t="s">
        <v>80</v>
      </c>
      <c r="D147" s="134">
        <v>1999</v>
      </c>
      <c r="E147" s="134">
        <v>1999</v>
      </c>
      <c r="F147" s="140">
        <v>0.010009099181073733</v>
      </c>
      <c r="G147" s="140">
        <v>0.09</v>
      </c>
      <c r="H147" s="140">
        <v>-0.013</v>
      </c>
      <c r="I147" s="140">
        <v>0.03738317757009346</v>
      </c>
    </row>
    <row r="148" spans="1:9" ht="12.75">
      <c r="A148" s="124" t="s">
        <v>80</v>
      </c>
      <c r="D148" s="134">
        <v>2000</v>
      </c>
      <c r="E148" s="134">
        <v>2000</v>
      </c>
      <c r="F148" s="140">
        <v>0.06486486486486487</v>
      </c>
      <c r="G148" s="140">
        <v>0.0037336652146857663</v>
      </c>
      <c r="H148" s="140">
        <v>0.014935064935065023</v>
      </c>
      <c r="I148" s="140">
        <v>-0.028413028413028396</v>
      </c>
    </row>
    <row r="149" spans="1:9" ht="12.75">
      <c r="A149" s="124" t="s">
        <v>80</v>
      </c>
      <c r="B149" s="143"/>
      <c r="C149" s="143"/>
      <c r="D149" s="134">
        <v>2001</v>
      </c>
      <c r="E149" s="134">
        <v>2001</v>
      </c>
      <c r="F149" s="140">
        <v>0.03384094754653133</v>
      </c>
      <c r="G149" s="140">
        <v>-0.006</v>
      </c>
      <c r="H149" s="140">
        <v>-0.038</v>
      </c>
      <c r="I149" s="140">
        <v>0.035</v>
      </c>
    </row>
    <row r="150" spans="1:11" ht="12.75">
      <c r="A150" s="124" t="s">
        <v>80</v>
      </c>
      <c r="B150" s="143"/>
      <c r="C150" s="143"/>
      <c r="D150" s="134">
        <v>2002</v>
      </c>
      <c r="E150" s="134">
        <v>2002</v>
      </c>
      <c r="F150" s="140">
        <v>-0.027004909983633363</v>
      </c>
      <c r="G150" s="140">
        <v>-0.01715533374922018</v>
      </c>
      <c r="H150" s="140">
        <v>-0.007</v>
      </c>
      <c r="I150" s="140">
        <v>-0.016</v>
      </c>
      <c r="J150" s="141"/>
      <c r="K150" s="149"/>
    </row>
    <row r="151" spans="1:11" ht="12.75">
      <c r="A151" s="124" t="s">
        <v>80</v>
      </c>
      <c r="B151" s="143"/>
      <c r="C151" s="143"/>
      <c r="D151" s="134">
        <v>2003</v>
      </c>
      <c r="E151" s="134">
        <v>2003</v>
      </c>
      <c r="F151" s="140">
        <v>0.007</v>
      </c>
      <c r="G151" s="139">
        <v>-0.023</v>
      </c>
      <c r="H151" s="140">
        <v>0.061</v>
      </c>
      <c r="I151" s="140">
        <v>0.045</v>
      </c>
      <c r="J151" s="141"/>
      <c r="K151" s="149"/>
    </row>
    <row r="152" spans="1:11" ht="12.75">
      <c r="A152" s="124" t="s">
        <v>80</v>
      </c>
      <c r="D152" s="134">
        <v>2004</v>
      </c>
      <c r="E152" s="134">
        <v>2004</v>
      </c>
      <c r="F152" s="138">
        <v>0.03</v>
      </c>
      <c r="G152" s="138">
        <v>0.003</v>
      </c>
      <c r="H152" s="138">
        <v>-0.04</v>
      </c>
      <c r="I152" s="138">
        <v>0.005</v>
      </c>
      <c r="J152" s="141"/>
      <c r="K152" s="149"/>
    </row>
    <row r="153" spans="1:9" ht="12.75">
      <c r="A153" s="124" t="s">
        <v>80</v>
      </c>
      <c r="D153" s="134">
        <v>2005</v>
      </c>
      <c r="E153" s="134">
        <v>2005</v>
      </c>
      <c r="F153" s="140">
        <v>-0.017</v>
      </c>
      <c r="G153" s="140">
        <v>-0.012</v>
      </c>
      <c r="H153" s="140">
        <v>0.03</v>
      </c>
      <c r="I153" s="140">
        <v>0.03</v>
      </c>
    </row>
    <row r="154" spans="1:9" ht="12.75">
      <c r="A154" s="124" t="s">
        <v>80</v>
      </c>
      <c r="D154" s="134">
        <v>2006</v>
      </c>
      <c r="E154" s="134">
        <v>2006</v>
      </c>
      <c r="F154" s="140">
        <v>0.031</v>
      </c>
      <c r="G154" s="140">
        <v>0.01</v>
      </c>
      <c r="H154" s="140">
        <v>0.04</v>
      </c>
      <c r="I154" s="140">
        <v>0.027</v>
      </c>
    </row>
    <row r="155" spans="1:9" ht="12.75">
      <c r="A155" s="124" t="s">
        <v>80</v>
      </c>
      <c r="D155" s="134">
        <v>2007</v>
      </c>
      <c r="E155" s="134">
        <v>2007</v>
      </c>
      <c r="F155" s="140">
        <v>0.035</v>
      </c>
      <c r="G155" s="140">
        <v>0.038</v>
      </c>
      <c r="H155" s="140">
        <v>0.017</v>
      </c>
      <c r="I155" s="140">
        <v>-0.003</v>
      </c>
    </row>
    <row r="156" spans="1:9" ht="12.75">
      <c r="A156" s="124" t="s">
        <v>80</v>
      </c>
      <c r="D156" s="134">
        <v>2008</v>
      </c>
      <c r="E156" s="134">
        <v>2008</v>
      </c>
      <c r="F156" s="140">
        <v>-0.046</v>
      </c>
      <c r="G156" s="140">
        <v>-0.133</v>
      </c>
      <c r="H156" s="140">
        <v>-0.066</v>
      </c>
      <c r="I156" s="140">
        <v>-0.067</v>
      </c>
    </row>
    <row r="157" spans="1:9" ht="12.75">
      <c r="A157" s="124" t="s">
        <v>80</v>
      </c>
      <c r="D157" s="134">
        <v>2009</v>
      </c>
      <c r="E157" s="134">
        <v>2009</v>
      </c>
      <c r="F157" s="140">
        <v>-0.119</v>
      </c>
      <c r="G157" s="140">
        <v>-0.033</v>
      </c>
      <c r="H157" s="140">
        <v>-0.027</v>
      </c>
      <c r="I157" s="140">
        <v>0.018</v>
      </c>
    </row>
    <row r="158" spans="1:9" ht="12.75">
      <c r="A158" s="124" t="s">
        <v>80</v>
      </c>
      <c r="D158" s="134">
        <v>2010</v>
      </c>
      <c r="E158" s="134">
        <v>2010</v>
      </c>
      <c r="F158" s="140">
        <v>0.065</v>
      </c>
      <c r="G158" s="140">
        <v>0.03</v>
      </c>
      <c r="H158" s="140">
        <v>0.028</v>
      </c>
      <c r="I158" s="140">
        <v>0.006</v>
      </c>
    </row>
    <row r="159" spans="1:9" ht="12.75">
      <c r="A159" s="124" t="s">
        <v>80</v>
      </c>
      <c r="B159" s="143"/>
      <c r="C159" s="143"/>
      <c r="D159" s="134">
        <v>2011</v>
      </c>
      <c r="E159" s="134">
        <v>2011</v>
      </c>
      <c r="F159" s="140">
        <v>-0.063</v>
      </c>
      <c r="G159" s="145">
        <v>-0.081</v>
      </c>
      <c r="H159" s="140">
        <v>-0.112</v>
      </c>
      <c r="I159" s="140">
        <v>-0.091</v>
      </c>
    </row>
    <row r="160" spans="1:9" ht="12.75">
      <c r="A160" s="124" t="s">
        <v>80</v>
      </c>
      <c r="B160" s="143"/>
      <c r="C160" s="143"/>
      <c r="D160" s="134">
        <v>2012</v>
      </c>
      <c r="E160" s="134">
        <v>2012</v>
      </c>
      <c r="F160" s="140">
        <v>-0.168</v>
      </c>
      <c r="G160" s="145">
        <v>-0.142</v>
      </c>
      <c r="H160" s="140">
        <v>-0.097</v>
      </c>
      <c r="I160" s="140">
        <v>-0.051</v>
      </c>
    </row>
    <row r="161" spans="1:9" ht="12.75">
      <c r="A161" s="124" t="s">
        <v>80</v>
      </c>
      <c r="B161" s="143"/>
      <c r="C161" s="143"/>
      <c r="D161" s="134">
        <v>2013</v>
      </c>
      <c r="E161" s="134">
        <v>2013</v>
      </c>
      <c r="F161" s="140">
        <v>-0.035</v>
      </c>
      <c r="G161" s="145">
        <v>0.002</v>
      </c>
      <c r="H161" s="140">
        <v>-0.009</v>
      </c>
      <c r="I161" s="140">
        <v>-0.026</v>
      </c>
    </row>
    <row r="162" spans="1:9" ht="12.75">
      <c r="A162" s="124" t="s">
        <v>80</v>
      </c>
      <c r="B162" s="143"/>
      <c r="C162" s="143"/>
      <c r="D162" s="134">
        <v>2014</v>
      </c>
      <c r="E162" s="134">
        <v>2014</v>
      </c>
      <c r="F162" s="140">
        <v>0.06</v>
      </c>
      <c r="G162" s="145">
        <v>-0.008</v>
      </c>
      <c r="H162" s="140">
        <v>-0.044</v>
      </c>
      <c r="I162" s="140">
        <v>0.022</v>
      </c>
    </row>
    <row r="163" spans="1:9" ht="12.75">
      <c r="A163" s="124" t="s">
        <v>80</v>
      </c>
      <c r="B163" s="143"/>
      <c r="C163" s="143"/>
      <c r="D163" s="134">
        <v>2015</v>
      </c>
      <c r="E163" s="134">
        <v>2015</v>
      </c>
      <c r="F163" s="140">
        <v>0.017</v>
      </c>
      <c r="G163" s="145">
        <v>0.009</v>
      </c>
      <c r="H163" s="140">
        <v>0.091</v>
      </c>
      <c r="I163" s="140">
        <v>0.012</v>
      </c>
    </row>
    <row r="164" spans="1:9" ht="12.75">
      <c r="A164" s="124" t="s">
        <v>80</v>
      </c>
      <c r="B164" s="143"/>
      <c r="C164" s="143"/>
      <c r="D164" s="134">
        <v>2016</v>
      </c>
      <c r="E164" s="134">
        <v>2016</v>
      </c>
      <c r="F164" s="140">
        <v>0.05</v>
      </c>
      <c r="G164" s="145">
        <v>-0.009</v>
      </c>
      <c r="H164" s="140">
        <v>-0.015</v>
      </c>
      <c r="I164" s="140">
        <v>0.01</v>
      </c>
    </row>
    <row r="165" spans="1:9" ht="12.75">
      <c r="A165" s="124" t="s">
        <v>80</v>
      </c>
      <c r="B165" s="143"/>
      <c r="C165" s="143"/>
      <c r="D165" s="134">
        <v>2017</v>
      </c>
      <c r="E165" s="134">
        <v>2017</v>
      </c>
      <c r="F165" s="140">
        <v>-0.019</v>
      </c>
      <c r="G165" s="145">
        <v>0.004</v>
      </c>
      <c r="H165" s="140"/>
      <c r="I165" s="140"/>
    </row>
    <row r="166" spans="1:9" ht="12.75">
      <c r="A166" s="124" t="s">
        <v>88</v>
      </c>
      <c r="B166" s="143"/>
      <c r="C166" s="143"/>
      <c r="D166" s="134"/>
      <c r="E166" s="151"/>
      <c r="F166" s="146"/>
      <c r="G166" s="152"/>
      <c r="H166" s="152"/>
      <c r="I166" s="152"/>
    </row>
    <row r="167" spans="1:9" ht="12.75">
      <c r="A167" s="124"/>
      <c r="B167" s="143"/>
      <c r="C167" s="143"/>
      <c r="D167" s="134"/>
      <c r="E167" s="151"/>
      <c r="F167" s="146"/>
      <c r="G167" s="152"/>
      <c r="H167" s="152"/>
      <c r="I167" s="152"/>
    </row>
    <row r="168" spans="1:5" ht="26.25" customHeight="1">
      <c r="A168" s="124" t="s">
        <v>83</v>
      </c>
      <c r="D168" s="129" t="s">
        <v>53</v>
      </c>
      <c r="E168" s="129" t="s">
        <v>53</v>
      </c>
    </row>
    <row r="169" spans="1:9" s="133" customFormat="1" ht="12.75">
      <c r="A169" s="130" t="s">
        <v>74</v>
      </c>
      <c r="B169" s="143"/>
      <c r="C169" s="143"/>
      <c r="D169" s="129"/>
      <c r="E169" s="129"/>
      <c r="F169" s="132" t="s">
        <v>44</v>
      </c>
      <c r="G169" s="132" t="s">
        <v>45</v>
      </c>
      <c r="H169" s="132" t="s">
        <v>46</v>
      </c>
      <c r="I169" s="132" t="s">
        <v>47</v>
      </c>
    </row>
    <row r="170" spans="1:9" ht="12.75">
      <c r="A170" s="124" t="s">
        <v>80</v>
      </c>
      <c r="B170" s="143"/>
      <c r="C170" s="143"/>
      <c r="D170" s="134">
        <v>1998</v>
      </c>
      <c r="E170" s="134">
        <v>1998</v>
      </c>
      <c r="F170" s="140"/>
      <c r="G170" s="140"/>
      <c r="H170" s="140"/>
      <c r="I170" s="140"/>
    </row>
    <row r="171" spans="1:9" ht="12.75">
      <c r="A171" s="124" t="s">
        <v>80</v>
      </c>
      <c r="D171" s="134">
        <v>1999</v>
      </c>
      <c r="E171" s="134">
        <v>1999</v>
      </c>
      <c r="F171" s="140">
        <v>0.009965857709698156</v>
      </c>
      <c r="G171" s="140">
        <v>0.08132884777123639</v>
      </c>
      <c r="H171" s="140">
        <v>0.07447296058661768</v>
      </c>
      <c r="I171" s="140">
        <v>0.07840065952184672</v>
      </c>
    </row>
    <row r="172" spans="1:9" ht="12.75">
      <c r="A172" s="124" t="s">
        <v>80</v>
      </c>
      <c r="D172" s="134">
        <v>2000</v>
      </c>
      <c r="E172" s="134">
        <v>2000</v>
      </c>
      <c r="F172" s="140">
        <v>0.11904979442667885</v>
      </c>
      <c r="G172" s="140">
        <v>0.06976744186046502</v>
      </c>
      <c r="H172" s="140">
        <v>0.001</v>
      </c>
      <c r="I172" s="140">
        <v>0.02</v>
      </c>
    </row>
    <row r="173" spans="1:9" ht="12.75">
      <c r="A173" s="124" t="s">
        <v>80</v>
      </c>
      <c r="B173" s="143"/>
      <c r="C173" s="143"/>
      <c r="D173" s="134">
        <v>2001</v>
      </c>
      <c r="E173" s="134">
        <v>2001</v>
      </c>
      <c r="F173" s="140">
        <v>0.009</v>
      </c>
      <c r="G173" s="140">
        <v>-0.025</v>
      </c>
      <c r="H173" s="140">
        <v>0.008</v>
      </c>
      <c r="I173" s="140">
        <v>0.081</v>
      </c>
    </row>
    <row r="174" spans="1:11" ht="12.75">
      <c r="A174" s="124" t="s">
        <v>80</v>
      </c>
      <c r="B174" s="143"/>
      <c r="C174" s="143"/>
      <c r="D174" s="134">
        <v>2002</v>
      </c>
      <c r="E174" s="134">
        <v>2002</v>
      </c>
      <c r="F174" s="140">
        <v>0.009</v>
      </c>
      <c r="G174" s="140">
        <v>0.046</v>
      </c>
      <c r="H174" s="140">
        <v>0.012</v>
      </c>
      <c r="I174" s="140">
        <v>0.005</v>
      </c>
      <c r="J174" s="141"/>
      <c r="K174" s="149"/>
    </row>
    <row r="175" spans="1:11" ht="12.75">
      <c r="A175" s="124" t="s">
        <v>80</v>
      </c>
      <c r="B175" s="143"/>
      <c r="C175" s="143"/>
      <c r="D175" s="134">
        <v>2003</v>
      </c>
      <c r="E175" s="134">
        <v>2003</v>
      </c>
      <c r="F175" s="140">
        <v>0.033</v>
      </c>
      <c r="G175" s="139">
        <v>0.048</v>
      </c>
      <c r="H175" s="140">
        <v>0.096</v>
      </c>
      <c r="I175" s="140">
        <v>0.128</v>
      </c>
      <c r="J175" s="141"/>
      <c r="K175" s="149"/>
    </row>
    <row r="176" spans="1:11" ht="12.75">
      <c r="A176" s="124" t="s">
        <v>80</v>
      </c>
      <c r="D176" s="134">
        <v>2004</v>
      </c>
      <c r="E176" s="134">
        <v>2004</v>
      </c>
      <c r="F176" s="140">
        <v>0.076</v>
      </c>
      <c r="G176" s="139">
        <v>0.077</v>
      </c>
      <c r="H176" s="140">
        <v>0.048</v>
      </c>
      <c r="I176" s="140">
        <v>0.01</v>
      </c>
      <c r="J176" s="141"/>
      <c r="K176" s="149"/>
    </row>
    <row r="177" spans="1:9" ht="12.75">
      <c r="A177" s="124" t="s">
        <v>80</v>
      </c>
      <c r="D177" s="134">
        <v>2005</v>
      </c>
      <c r="E177" s="134">
        <v>2005</v>
      </c>
      <c r="F177" s="140">
        <v>0.021</v>
      </c>
      <c r="G177" s="140">
        <v>0.02</v>
      </c>
      <c r="H177" s="140">
        <v>0.027</v>
      </c>
      <c r="I177" s="140">
        <v>0.027</v>
      </c>
    </row>
    <row r="178" spans="1:9" ht="12.75">
      <c r="A178" s="124" t="s">
        <v>80</v>
      </c>
      <c r="D178" s="134">
        <v>2006</v>
      </c>
      <c r="E178" s="134">
        <v>2006</v>
      </c>
      <c r="F178" s="140">
        <v>0.19</v>
      </c>
      <c r="G178" s="140">
        <v>-0.015</v>
      </c>
      <c r="H178" s="140">
        <v>0</v>
      </c>
      <c r="I178" s="140">
        <v>0.07</v>
      </c>
    </row>
    <row r="179" spans="1:9" ht="12.75">
      <c r="A179" s="124" t="s">
        <v>80</v>
      </c>
      <c r="D179" s="134">
        <v>2007</v>
      </c>
      <c r="E179" s="134">
        <v>2007</v>
      </c>
      <c r="F179" s="140">
        <v>0</v>
      </c>
      <c r="G179" s="140">
        <v>-0.001</v>
      </c>
      <c r="H179" s="140">
        <v>-0.06</v>
      </c>
      <c r="I179" s="140">
        <v>-0.104</v>
      </c>
    </row>
    <row r="180" spans="1:9" ht="12.75">
      <c r="A180" s="124" t="s">
        <v>80</v>
      </c>
      <c r="D180" s="134">
        <v>2008</v>
      </c>
      <c r="E180" s="134">
        <v>2008</v>
      </c>
      <c r="F180" s="140">
        <v>-0.141</v>
      </c>
      <c r="G180" s="140">
        <v>-0.142</v>
      </c>
      <c r="H180" s="140">
        <v>-0.135</v>
      </c>
      <c r="I180" s="140">
        <v>-0.139</v>
      </c>
    </row>
    <row r="181" spans="1:9" ht="12.75">
      <c r="A181" s="124" t="s">
        <v>80</v>
      </c>
      <c r="D181" s="134">
        <v>2009</v>
      </c>
      <c r="E181" s="134">
        <v>2009</v>
      </c>
      <c r="F181" s="140">
        <v>-0.242</v>
      </c>
      <c r="G181" s="140">
        <v>-0.131</v>
      </c>
      <c r="H181" s="140">
        <v>-0.037</v>
      </c>
      <c r="I181" s="140">
        <v>-0.077</v>
      </c>
    </row>
    <row r="182" spans="1:9" ht="12.75">
      <c r="A182" s="124" t="s">
        <v>80</v>
      </c>
      <c r="D182" s="134">
        <v>2010</v>
      </c>
      <c r="E182" s="134">
        <v>2010</v>
      </c>
      <c r="F182" s="140">
        <v>0.093</v>
      </c>
      <c r="G182" s="140">
        <v>-0.024</v>
      </c>
      <c r="H182" s="140">
        <v>-0.091</v>
      </c>
      <c r="I182" s="140">
        <v>-0.116</v>
      </c>
    </row>
    <row r="183" spans="1:9" ht="12.75">
      <c r="A183" s="124" t="s">
        <v>80</v>
      </c>
      <c r="B183" s="143"/>
      <c r="C183" s="143"/>
      <c r="D183" s="134">
        <v>2011</v>
      </c>
      <c r="E183" s="153">
        <v>2011</v>
      </c>
      <c r="F183" s="140">
        <v>-0.167</v>
      </c>
      <c r="G183" s="145">
        <v>-0.105</v>
      </c>
      <c r="H183" s="140">
        <v>-0.099</v>
      </c>
      <c r="I183" s="140">
        <v>-0.049</v>
      </c>
    </row>
    <row r="184" spans="1:9" ht="12.75">
      <c r="A184" s="124" t="s">
        <v>80</v>
      </c>
      <c r="D184" s="134">
        <v>2012</v>
      </c>
      <c r="E184" s="134">
        <v>2012</v>
      </c>
      <c r="F184" s="140">
        <v>-0.091</v>
      </c>
      <c r="G184" s="145">
        <v>-0.168</v>
      </c>
      <c r="H184" s="140">
        <v>-0.078</v>
      </c>
      <c r="I184" s="140">
        <v>-0.175</v>
      </c>
    </row>
    <row r="185" spans="1:9" s="155" customFormat="1" ht="12.75">
      <c r="A185" s="124" t="s">
        <v>80</v>
      </c>
      <c r="B185" s="128"/>
      <c r="C185" s="128"/>
      <c r="D185" s="153">
        <v>2013</v>
      </c>
      <c r="E185" s="153">
        <v>2013</v>
      </c>
      <c r="F185" s="154">
        <v>-0.149</v>
      </c>
      <c r="G185" s="145">
        <v>-0.043</v>
      </c>
      <c r="H185" s="154">
        <v>-0.09</v>
      </c>
      <c r="I185" s="154">
        <v>-0.029</v>
      </c>
    </row>
    <row r="186" spans="1:9" s="155" customFormat="1" ht="12.75">
      <c r="A186" s="124" t="s">
        <v>80</v>
      </c>
      <c r="B186" s="128"/>
      <c r="C186" s="128"/>
      <c r="D186" s="153">
        <v>2014</v>
      </c>
      <c r="E186" s="153">
        <v>2014</v>
      </c>
      <c r="F186" s="154">
        <v>0.141</v>
      </c>
      <c r="G186" s="145">
        <v>0.106</v>
      </c>
      <c r="H186" s="154">
        <v>0.099</v>
      </c>
      <c r="I186" s="154">
        <v>0.19</v>
      </c>
    </row>
    <row r="187" spans="1:9" s="155" customFormat="1" ht="12.75">
      <c r="A187" s="124" t="s">
        <v>80</v>
      </c>
      <c r="B187" s="128"/>
      <c r="C187" s="128"/>
      <c r="D187" s="153">
        <v>2015</v>
      </c>
      <c r="E187" s="153">
        <v>2015</v>
      </c>
      <c r="F187" s="154">
        <v>0.098</v>
      </c>
      <c r="G187" s="145">
        <v>0.146</v>
      </c>
      <c r="H187" s="154">
        <v>0.13</v>
      </c>
      <c r="I187" s="154">
        <v>0.057</v>
      </c>
    </row>
    <row r="188" spans="1:9" s="155" customFormat="1" ht="12.75">
      <c r="A188" s="124" t="s">
        <v>80</v>
      </c>
      <c r="B188" s="128"/>
      <c r="C188" s="128"/>
      <c r="D188" s="153">
        <v>2016</v>
      </c>
      <c r="E188" s="153">
        <v>2016</v>
      </c>
      <c r="F188" s="154">
        <v>-0.001</v>
      </c>
      <c r="G188" s="145">
        <v>0.084</v>
      </c>
      <c r="H188" s="154">
        <v>-0.02</v>
      </c>
      <c r="I188" s="154">
        <v>0.064</v>
      </c>
    </row>
    <row r="189" spans="1:9" s="155" customFormat="1" ht="12.75">
      <c r="A189" s="124" t="s">
        <v>80</v>
      </c>
      <c r="B189" s="128"/>
      <c r="C189" s="128"/>
      <c r="D189" s="153">
        <v>2017</v>
      </c>
      <c r="E189" s="153">
        <v>2017</v>
      </c>
      <c r="F189" s="154">
        <v>0.045</v>
      </c>
      <c r="G189" s="145">
        <v>0.002</v>
      </c>
      <c r="H189" s="154"/>
      <c r="I189" s="154"/>
    </row>
    <row r="190" spans="1:9" s="155" customFormat="1" ht="12.75">
      <c r="A190" s="124"/>
      <c r="B190" s="128"/>
      <c r="C190" s="128"/>
      <c r="D190" s="153"/>
      <c r="E190" s="153"/>
      <c r="F190" s="162"/>
      <c r="G190" s="147"/>
      <c r="H190" s="162"/>
      <c r="I190" s="162"/>
    </row>
    <row r="192" spans="4:9" ht="12.75">
      <c r="D192" s="156" t="s">
        <v>118</v>
      </c>
      <c r="E192" s="157"/>
      <c r="F192" s="157"/>
      <c r="G192" s="157"/>
      <c r="H192" s="157"/>
      <c r="I192" s="157"/>
    </row>
    <row r="193" spans="4:9" ht="12.75">
      <c r="D193" s="158" t="s">
        <v>117</v>
      </c>
      <c r="E193" s="157"/>
      <c r="F193" s="157"/>
      <c r="G193" s="157"/>
      <c r="H193" s="157"/>
      <c r="I193" s="157"/>
    </row>
    <row r="194" spans="4:9" ht="12.75">
      <c r="D194" s="159" t="s">
        <v>116</v>
      </c>
      <c r="E194" s="157"/>
      <c r="F194" s="157"/>
      <c r="G194" s="157"/>
      <c r="H194" s="157"/>
      <c r="I194" s="157"/>
    </row>
    <row r="195" spans="4:9" ht="12.75">
      <c r="D195" s="160"/>
      <c r="E195" s="157"/>
      <c r="F195" s="157"/>
      <c r="G195" s="157"/>
      <c r="H195" s="157"/>
      <c r="I195" s="157"/>
    </row>
    <row r="196" spans="4:9" ht="12.75">
      <c r="D196" s="117"/>
      <c r="E196" s="157"/>
      <c r="F196" s="157"/>
      <c r="G196" s="157"/>
      <c r="H196" s="157"/>
      <c r="I196" s="157"/>
    </row>
    <row r="197" spans="4:9" ht="12.75">
      <c r="D197" s="156" t="s">
        <v>108</v>
      </c>
      <c r="E197" s="157"/>
      <c r="F197" s="157"/>
      <c r="G197" s="157"/>
      <c r="H197" s="157"/>
      <c r="I197" s="157"/>
    </row>
    <row r="198" spans="4:9" ht="12.75">
      <c r="D198" s="159" t="s">
        <v>100</v>
      </c>
      <c r="E198" s="157"/>
      <c r="F198" s="157"/>
      <c r="G198" s="157"/>
      <c r="H198" s="157"/>
      <c r="I198" s="157"/>
    </row>
    <row r="199" spans="4:9" ht="12.75">
      <c r="D199" s="159" t="s">
        <v>115</v>
      </c>
      <c r="E199" s="157"/>
      <c r="F199" s="157"/>
      <c r="G199" s="157"/>
      <c r="H199" s="157"/>
      <c r="I199" s="157"/>
    </row>
    <row r="200" spans="4:9" ht="12.75">
      <c r="D200" s="159"/>
      <c r="E200" s="157"/>
      <c r="F200" s="157"/>
      <c r="G200" s="157"/>
      <c r="H200" s="157"/>
      <c r="I200" s="157"/>
    </row>
    <row r="201" spans="4:9" ht="12.75">
      <c r="D201" s="160" t="s">
        <v>104</v>
      </c>
      <c r="E201" s="157"/>
      <c r="F201" s="157"/>
      <c r="G201" s="157"/>
      <c r="H201" s="157"/>
      <c r="I201" s="157"/>
    </row>
    <row r="202" spans="5:9" ht="12.75">
      <c r="E202" s="157"/>
      <c r="F202" s="157"/>
      <c r="G202" s="157"/>
      <c r="H202" s="157"/>
      <c r="I202" s="157"/>
    </row>
    <row r="203" spans="5:9" ht="12.75">
      <c r="E203" s="157"/>
      <c r="F203" s="157"/>
      <c r="G203" s="157"/>
      <c r="H203" s="157"/>
      <c r="I203" s="157"/>
    </row>
    <row r="204" spans="5:9" ht="12.75">
      <c r="E204" s="157"/>
      <c r="F204" s="157"/>
      <c r="G204" s="157"/>
      <c r="H204" s="157"/>
      <c r="I204" s="157"/>
    </row>
    <row r="205" spans="5:9" ht="12.75">
      <c r="E205" s="157"/>
      <c r="F205" s="157"/>
      <c r="G205" s="157"/>
      <c r="H205" s="157"/>
      <c r="I205" s="157"/>
    </row>
    <row r="206" spans="5:9" ht="12.75">
      <c r="E206" s="157"/>
      <c r="F206" s="157"/>
      <c r="G206" s="157"/>
      <c r="H206" s="157"/>
      <c r="I206" s="157"/>
    </row>
    <row r="207" spans="5:9" ht="12.75">
      <c r="E207" s="157"/>
      <c r="F207" s="157"/>
      <c r="G207" s="157"/>
      <c r="H207" s="157"/>
      <c r="I207" s="157"/>
    </row>
    <row r="208" spans="5:9" ht="12.75">
      <c r="E208" s="157"/>
      <c r="F208" s="157"/>
      <c r="G208" s="157"/>
      <c r="H208" s="157"/>
      <c r="I208" s="157"/>
    </row>
    <row r="209" spans="5:9" ht="12.75">
      <c r="E209" s="157"/>
      <c r="F209" s="157"/>
      <c r="G209" s="157"/>
      <c r="H209" s="157"/>
      <c r="I209" s="157"/>
    </row>
    <row r="210" spans="5:9" ht="12.75">
      <c r="E210" s="157"/>
      <c r="F210" s="157"/>
      <c r="G210" s="157"/>
      <c r="H210" s="157"/>
      <c r="I210" s="157"/>
    </row>
    <row r="211" spans="5:9" ht="12.75">
      <c r="E211" s="157"/>
      <c r="F211" s="157"/>
      <c r="G211" s="157"/>
      <c r="H211" s="157"/>
      <c r="I211" s="157"/>
    </row>
    <row r="212" spans="5:9" ht="12.75">
      <c r="E212" s="157"/>
      <c r="F212" s="157"/>
      <c r="G212" s="157"/>
      <c r="H212" s="157"/>
      <c r="I212" s="157"/>
    </row>
    <row r="213" spans="5:9" ht="12.75">
      <c r="E213" s="157"/>
      <c r="F213" s="157"/>
      <c r="G213" s="157"/>
      <c r="H213" s="157"/>
      <c r="I213" s="157"/>
    </row>
    <row r="214" spans="5:9" ht="12.75">
      <c r="E214" s="157"/>
      <c r="F214" s="157"/>
      <c r="G214" s="157"/>
      <c r="H214" s="157"/>
      <c r="I214" s="157"/>
    </row>
    <row r="215" spans="5:9" ht="12.75">
      <c r="E215" s="157"/>
      <c r="F215" s="157"/>
      <c r="G215" s="157"/>
      <c r="H215" s="157"/>
      <c r="I215" s="157"/>
    </row>
    <row r="216" spans="5:9" ht="12.75">
      <c r="E216" s="157"/>
      <c r="F216" s="157"/>
      <c r="G216" s="157"/>
      <c r="H216" s="157"/>
      <c r="I216" s="157"/>
    </row>
    <row r="217" spans="5:9" ht="12.75">
      <c r="E217" s="157"/>
      <c r="F217" s="157"/>
      <c r="G217" s="157"/>
      <c r="H217" s="157"/>
      <c r="I217" s="157"/>
    </row>
    <row r="218" spans="5:9" ht="12.75">
      <c r="E218" s="157"/>
      <c r="F218" s="157"/>
      <c r="G218" s="157"/>
      <c r="H218" s="157"/>
      <c r="I218" s="157"/>
    </row>
    <row r="219" spans="5:9" ht="12.75">
      <c r="E219" s="157"/>
      <c r="F219" s="157"/>
      <c r="G219" s="157"/>
      <c r="H219" s="157"/>
      <c r="I219" s="157"/>
    </row>
    <row r="220" spans="5:9" ht="12.75">
      <c r="E220" s="157"/>
      <c r="F220" s="157"/>
      <c r="G220" s="157"/>
      <c r="H220" s="157"/>
      <c r="I220" s="157"/>
    </row>
    <row r="221" spans="5:9" ht="12.75">
      <c r="E221" s="157"/>
      <c r="F221" s="157"/>
      <c r="G221" s="157"/>
      <c r="H221" s="157"/>
      <c r="I221" s="157"/>
    </row>
    <row r="222" spans="5:9" ht="12.75">
      <c r="E222" s="157"/>
      <c r="F222" s="157"/>
      <c r="G222" s="157"/>
      <c r="H222" s="157"/>
      <c r="I222" s="157"/>
    </row>
    <row r="223" spans="5:9" ht="12.75">
      <c r="E223" s="157"/>
      <c r="F223" s="157"/>
      <c r="G223" s="157"/>
      <c r="H223" s="157"/>
      <c r="I223" s="157"/>
    </row>
    <row r="224" spans="5:9" ht="12.75">
      <c r="E224" s="157"/>
      <c r="F224" s="157"/>
      <c r="G224" s="157"/>
      <c r="H224" s="157"/>
      <c r="I224" s="157"/>
    </row>
    <row r="225" spans="5:9" ht="12.75">
      <c r="E225" s="157"/>
      <c r="F225" s="157"/>
      <c r="G225" s="157"/>
      <c r="H225" s="157"/>
      <c r="I225" s="157"/>
    </row>
    <row r="226" spans="5:9" ht="12.75">
      <c r="E226" s="157"/>
      <c r="F226" s="157"/>
      <c r="G226" s="157"/>
      <c r="H226" s="157"/>
      <c r="I226" s="157"/>
    </row>
    <row r="227" spans="5:9" ht="12.75">
      <c r="E227" s="157"/>
      <c r="F227" s="157"/>
      <c r="G227" s="157"/>
      <c r="H227" s="157"/>
      <c r="I227" s="157"/>
    </row>
    <row r="228" spans="5:9" ht="12.75">
      <c r="E228" s="157"/>
      <c r="F228" s="157"/>
      <c r="G228" s="157"/>
      <c r="H228" s="157"/>
      <c r="I228" s="157"/>
    </row>
    <row r="229" spans="5:9" ht="12.75">
      <c r="E229" s="157"/>
      <c r="F229" s="157"/>
      <c r="G229" s="157"/>
      <c r="H229" s="157"/>
      <c r="I229" s="157"/>
    </row>
    <row r="230" spans="5:9" ht="12.75">
      <c r="E230" s="157"/>
      <c r="F230" s="157"/>
      <c r="G230" s="157"/>
      <c r="H230" s="157"/>
      <c r="I230" s="157"/>
    </row>
    <row r="231" spans="5:9" ht="12.75">
      <c r="E231" s="157"/>
      <c r="F231" s="157"/>
      <c r="G231" s="157"/>
      <c r="H231" s="157"/>
      <c r="I231" s="157"/>
    </row>
    <row r="232" spans="5:9" ht="12.75">
      <c r="E232" s="157"/>
      <c r="F232" s="157"/>
      <c r="G232" s="157"/>
      <c r="H232" s="157"/>
      <c r="I232" s="157"/>
    </row>
    <row r="233" spans="5:9" ht="12.75">
      <c r="E233" s="157"/>
      <c r="F233" s="157"/>
      <c r="G233" s="157"/>
      <c r="H233" s="157"/>
      <c r="I233" s="157"/>
    </row>
    <row r="234" spans="5:9" ht="12.75">
      <c r="E234" s="157"/>
      <c r="F234" s="157"/>
      <c r="G234" s="157"/>
      <c r="H234" s="157"/>
      <c r="I234" s="157"/>
    </row>
    <row r="235" spans="5:9" ht="12.75">
      <c r="E235" s="157"/>
      <c r="F235" s="157"/>
      <c r="G235" s="157"/>
      <c r="H235" s="157"/>
      <c r="I235" s="157"/>
    </row>
    <row r="236" spans="5:9" ht="12.75">
      <c r="E236" s="157"/>
      <c r="F236" s="157"/>
      <c r="G236" s="157"/>
      <c r="H236" s="157"/>
      <c r="I236" s="157"/>
    </row>
    <row r="237" spans="5:9" ht="12.75">
      <c r="E237" s="157"/>
      <c r="F237" s="157"/>
      <c r="G237" s="157"/>
      <c r="H237" s="157"/>
      <c r="I237" s="157"/>
    </row>
    <row r="238" spans="5:9" ht="12.75">
      <c r="E238" s="157"/>
      <c r="F238" s="157"/>
      <c r="G238" s="157"/>
      <c r="H238" s="157"/>
      <c r="I238" s="157"/>
    </row>
    <row r="239" spans="5:9" ht="12.75">
      <c r="E239" s="157"/>
      <c r="F239" s="157"/>
      <c r="G239" s="157"/>
      <c r="H239" s="157"/>
      <c r="I239" s="157"/>
    </row>
    <row r="240" spans="5:9" ht="12.75">
      <c r="E240" s="157"/>
      <c r="F240" s="157"/>
      <c r="G240" s="157"/>
      <c r="H240" s="157"/>
      <c r="I240" s="157"/>
    </row>
    <row r="241" spans="5:9" ht="12.75">
      <c r="E241" s="157"/>
      <c r="F241" s="157"/>
      <c r="G241" s="157"/>
      <c r="H241" s="157"/>
      <c r="I241" s="157"/>
    </row>
    <row r="242" spans="5:9" ht="12.75">
      <c r="E242" s="157"/>
      <c r="F242" s="157"/>
      <c r="G242" s="157"/>
      <c r="H242" s="157"/>
      <c r="I242" s="157"/>
    </row>
    <row r="243" spans="5:9" ht="12.75">
      <c r="E243" s="157"/>
      <c r="F243" s="157"/>
      <c r="G243" s="157"/>
      <c r="H243" s="157"/>
      <c r="I243" s="157"/>
    </row>
    <row r="244" spans="5:9" ht="12.75">
      <c r="E244" s="157"/>
      <c r="F244" s="157"/>
      <c r="G244" s="157"/>
      <c r="H244" s="157"/>
      <c r="I244" s="157"/>
    </row>
    <row r="245" spans="5:9" ht="12.75">
      <c r="E245" s="157"/>
      <c r="F245" s="157"/>
      <c r="G245" s="157"/>
      <c r="H245" s="157"/>
      <c r="I245" s="157"/>
    </row>
    <row r="246" spans="5:9" ht="12.75">
      <c r="E246" s="157"/>
      <c r="F246" s="157"/>
      <c r="G246" s="157"/>
      <c r="H246" s="157"/>
      <c r="I246" s="157"/>
    </row>
    <row r="247" spans="5:9" ht="12.75">
      <c r="E247" s="157"/>
      <c r="F247" s="157"/>
      <c r="G247" s="157"/>
      <c r="H247" s="157"/>
      <c r="I247" s="157"/>
    </row>
    <row r="248" spans="5:9" ht="12.75">
      <c r="E248" s="157"/>
      <c r="F248" s="157"/>
      <c r="G248" s="157"/>
      <c r="H248" s="157"/>
      <c r="I248" s="157"/>
    </row>
    <row r="249" spans="5:9" ht="12.75">
      <c r="E249" s="157"/>
      <c r="F249" s="157"/>
      <c r="G249" s="157"/>
      <c r="H249" s="157"/>
      <c r="I249" s="157"/>
    </row>
    <row r="250" spans="5:9" ht="12.75">
      <c r="E250" s="157"/>
      <c r="F250" s="157"/>
      <c r="G250" s="157"/>
      <c r="H250" s="157"/>
      <c r="I250" s="157"/>
    </row>
    <row r="251" spans="5:9" ht="12.75">
      <c r="E251" s="157"/>
      <c r="F251" s="157"/>
      <c r="G251" s="157"/>
      <c r="H251" s="157"/>
      <c r="I251" s="157"/>
    </row>
    <row r="252" spans="5:9" ht="12.75">
      <c r="E252" s="157"/>
      <c r="F252" s="157"/>
      <c r="G252" s="157"/>
      <c r="H252" s="157"/>
      <c r="I252" s="157"/>
    </row>
    <row r="253" spans="5:9" ht="12.75">
      <c r="E253" s="157"/>
      <c r="F253" s="157"/>
      <c r="G253" s="157"/>
      <c r="H253" s="157"/>
      <c r="I253" s="157"/>
    </row>
    <row r="254" spans="5:9" ht="12.75">
      <c r="E254" s="157"/>
      <c r="F254" s="157"/>
      <c r="G254" s="157"/>
      <c r="H254" s="157"/>
      <c r="I254" s="157"/>
    </row>
    <row r="255" spans="5:9" ht="12.75">
      <c r="E255" s="157"/>
      <c r="F255" s="157"/>
      <c r="G255" s="157"/>
      <c r="H255" s="157"/>
      <c r="I255" s="157"/>
    </row>
    <row r="256" spans="5:9" ht="12.75">
      <c r="E256" s="157"/>
      <c r="F256" s="157"/>
      <c r="G256" s="157"/>
      <c r="H256" s="157"/>
      <c r="I256" s="157"/>
    </row>
    <row r="257" spans="5:9" ht="12.75">
      <c r="E257" s="157"/>
      <c r="F257" s="157"/>
      <c r="G257" s="157"/>
      <c r="H257" s="157"/>
      <c r="I257" s="157"/>
    </row>
    <row r="258" spans="5:9" ht="12.75">
      <c r="E258" s="157"/>
      <c r="F258" s="157"/>
      <c r="G258" s="157"/>
      <c r="H258" s="157"/>
      <c r="I258" s="157"/>
    </row>
    <row r="259" spans="5:9" ht="12.75">
      <c r="E259" s="157"/>
      <c r="F259" s="157"/>
      <c r="G259" s="157"/>
      <c r="H259" s="157"/>
      <c r="I259" s="157"/>
    </row>
    <row r="260" spans="5:9" ht="12.75">
      <c r="E260" s="157"/>
      <c r="F260" s="157"/>
      <c r="G260" s="157"/>
      <c r="H260" s="157"/>
      <c r="I260" s="157"/>
    </row>
    <row r="261" spans="5:9" ht="12.75">
      <c r="E261" s="157"/>
      <c r="F261" s="157"/>
      <c r="G261" s="157"/>
      <c r="H261" s="157"/>
      <c r="I261" s="157"/>
    </row>
    <row r="262" spans="5:9" ht="12.75">
      <c r="E262" s="157"/>
      <c r="F262" s="157"/>
      <c r="G262" s="157"/>
      <c r="H262" s="157"/>
      <c r="I262" s="157"/>
    </row>
    <row r="263" spans="5:9" ht="12.75">
      <c r="E263" s="157"/>
      <c r="F263" s="157"/>
      <c r="G263" s="157"/>
      <c r="H263" s="157"/>
      <c r="I263" s="157"/>
    </row>
    <row r="264" spans="5:9" ht="12.75">
      <c r="E264" s="157"/>
      <c r="F264" s="157"/>
      <c r="G264" s="157"/>
      <c r="H264" s="157"/>
      <c r="I264" s="157"/>
    </row>
    <row r="265" spans="5:9" ht="12.75">
      <c r="E265" s="157"/>
      <c r="F265" s="157"/>
      <c r="G265" s="157"/>
      <c r="H265" s="157"/>
      <c r="I265" s="157"/>
    </row>
    <row r="266" spans="5:9" ht="12.75">
      <c r="E266" s="157"/>
      <c r="F266" s="157"/>
      <c r="G266" s="157"/>
      <c r="H266" s="157"/>
      <c r="I266" s="157"/>
    </row>
    <row r="267" spans="5:9" ht="12.75">
      <c r="E267" s="157"/>
      <c r="F267" s="157"/>
      <c r="G267" s="157"/>
      <c r="H267" s="157"/>
      <c r="I267" s="157"/>
    </row>
    <row r="268" spans="5:9" ht="12.75">
      <c r="E268" s="157"/>
      <c r="F268" s="157"/>
      <c r="G268" s="157"/>
      <c r="H268" s="157"/>
      <c r="I268" s="157"/>
    </row>
    <row r="269" spans="5:9" ht="12.75">
      <c r="E269" s="157"/>
      <c r="F269" s="157"/>
      <c r="G269" s="157"/>
      <c r="H269" s="157"/>
      <c r="I269" s="157"/>
    </row>
    <row r="270" spans="5:9" ht="12.75">
      <c r="E270" s="157"/>
      <c r="F270" s="157"/>
      <c r="G270" s="157"/>
      <c r="H270" s="157"/>
      <c r="I270" s="157"/>
    </row>
    <row r="271" spans="5:9" ht="12.75">
      <c r="E271" s="157"/>
      <c r="F271" s="157"/>
      <c r="G271" s="157"/>
      <c r="H271" s="157"/>
      <c r="I271" s="157"/>
    </row>
  </sheetData>
  <sheetProtection/>
  <conditionalFormatting sqref="K163:O167 K169:N175 O168:O176 O144 K7:N21 F143:I151 O121 E134:E135 O98 O75 K48:O51 O52 E4:N5 E179 E155 E132 D144:E144 O113 E109 D121:E121 D98:E98 F166:I167 O159:O161 D168:I168 D8:D20 K53:O69 K76:O89 K94:O97 O90:O92 F97:I112 K99:O112 K114:O115 D113:I113 K122:O135 O136:O138 F153:H158 I152:I158 E157:E158 E181:E182 O183 F176:I183 D183:E183 E114:I115 D136:I138 D159:I161 E184:I184 D4:D6 O4:O23 E6:I20 D21:I23 D29:I46 O25:O46 D52:I69 D75:I92 K71:O74 F120:I135 E120:I120 K117:O120">
    <cfRule type="cellIs" priority="11" dxfId="0" operator="lessThan" stopIfTrue="1">
      <formula>0</formula>
    </cfRule>
  </conditionalFormatting>
  <conditionalFormatting sqref="O24 D24:I28">
    <cfRule type="cellIs" priority="10" dxfId="0" operator="lessThan" stopIfTrue="1">
      <formula>0</formula>
    </cfRule>
  </conditionalFormatting>
  <conditionalFormatting sqref="O47 D47:I51">
    <cfRule type="cellIs" priority="9" dxfId="0" operator="lessThan" stopIfTrue="1">
      <formula>0</formula>
    </cfRule>
  </conditionalFormatting>
  <conditionalFormatting sqref="K70:O70 D70:I74">
    <cfRule type="cellIs" priority="8" dxfId="0" operator="lessThan" stopIfTrue="1">
      <formula>0</formula>
    </cfRule>
  </conditionalFormatting>
  <conditionalFormatting sqref="O93 D93:I96">
    <cfRule type="cellIs" priority="7" dxfId="0" operator="lessThan" stopIfTrue="1">
      <formula>0</formula>
    </cfRule>
  </conditionalFormatting>
  <conditionalFormatting sqref="K116:O116 E116:I119">
    <cfRule type="cellIs" priority="6" dxfId="0" operator="lessThan" stopIfTrue="1">
      <formula>0</formula>
    </cfRule>
  </conditionalFormatting>
  <conditionalFormatting sqref="O139 D139:I142">
    <cfRule type="cellIs" priority="5" dxfId="0" operator="lessThan" stopIfTrue="1">
      <formula>0</formula>
    </cfRule>
  </conditionalFormatting>
  <conditionalFormatting sqref="O162 D162:I165">
    <cfRule type="cellIs" priority="4" dxfId="0" operator="lessThan" stopIfTrue="1">
      <formula>0</formula>
    </cfRule>
  </conditionalFormatting>
  <conditionalFormatting sqref="E185:I185">
    <cfRule type="cellIs" priority="2" dxfId="0" operator="lessThan" stopIfTrue="1">
      <formula>0</formula>
    </cfRule>
  </conditionalFormatting>
  <conditionalFormatting sqref="E186:I190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pane xSplit="5" ySplit="7" topLeftCell="M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W31" sqref="W31"/>
    </sheetView>
  </sheetViews>
  <sheetFormatPr defaultColWidth="9.140625" defaultRowHeight="12.75"/>
  <cols>
    <col min="1" max="1" width="11.140625" style="23" customWidth="1"/>
    <col min="2" max="3" width="9.140625" style="23" customWidth="1"/>
    <col min="4" max="5" width="25.00390625" style="23" customWidth="1"/>
    <col min="6" max="12" width="9.140625" style="23" customWidth="1"/>
    <col min="13" max="20" width="0" style="23" hidden="1" customWidth="1"/>
    <col min="21" max="16384" width="9.140625" style="23" customWidth="1"/>
  </cols>
  <sheetData>
    <row r="1" spans="1:8" ht="17.25">
      <c r="A1" s="13">
        <v>42735</v>
      </c>
      <c r="B1" s="14" t="s">
        <v>68</v>
      </c>
      <c r="C1" s="14"/>
      <c r="D1" s="18" t="str">
        <f>company</f>
        <v>Electrolux</v>
      </c>
      <c r="E1" s="18" t="str">
        <f>company</f>
        <v>Electrolux</v>
      </c>
      <c r="F1" s="22"/>
      <c r="G1" s="22"/>
      <c r="H1" s="22"/>
    </row>
    <row r="2" spans="1:8" ht="12.75">
      <c r="A2" s="15"/>
      <c r="B2" s="14" t="s">
        <v>85</v>
      </c>
      <c r="C2" s="14"/>
      <c r="D2" s="19">
        <f>A1</f>
        <v>42735</v>
      </c>
      <c r="E2" s="20">
        <f>A1</f>
        <v>42735</v>
      </c>
      <c r="F2" s="3"/>
      <c r="G2" s="3"/>
      <c r="H2" s="3"/>
    </row>
    <row r="3" spans="1:8" ht="12.75">
      <c r="A3" s="16"/>
      <c r="B3" s="14" t="s">
        <v>69</v>
      </c>
      <c r="C3" s="14" t="s">
        <v>70</v>
      </c>
      <c r="D3" s="21" t="s">
        <v>78</v>
      </c>
      <c r="E3" s="21" t="s">
        <v>79</v>
      </c>
      <c r="F3" s="1"/>
      <c r="G3" s="1"/>
      <c r="H3" s="1"/>
    </row>
    <row r="4" spans="1:6" ht="12.75">
      <c r="A4" s="23" t="s">
        <v>83</v>
      </c>
      <c r="B4" s="14" t="s">
        <v>72</v>
      </c>
      <c r="C4" s="14"/>
      <c r="D4" s="27" t="s">
        <v>87</v>
      </c>
      <c r="E4" s="27" t="s">
        <v>87</v>
      </c>
      <c r="F4" s="26"/>
    </row>
    <row r="5" spans="1:5" ht="12.75">
      <c r="A5" s="17"/>
      <c r="B5" s="14" t="s">
        <v>75</v>
      </c>
      <c r="C5" s="14" t="s">
        <v>95</v>
      </c>
      <c r="D5" s="1"/>
      <c r="E5" s="1"/>
    </row>
    <row r="7" spans="1:26" ht="12.75">
      <c r="A7" s="23" t="s">
        <v>74</v>
      </c>
      <c r="B7" s="14" t="s">
        <v>73</v>
      </c>
      <c r="D7" s="29" t="s">
        <v>55</v>
      </c>
      <c r="E7" s="29" t="s">
        <v>55</v>
      </c>
      <c r="F7" s="30" t="s">
        <v>56</v>
      </c>
      <c r="G7" s="30" t="s">
        <v>57</v>
      </c>
      <c r="H7" s="30" t="s">
        <v>58</v>
      </c>
      <c r="I7" s="30" t="s">
        <v>59</v>
      </c>
      <c r="J7" s="30" t="s">
        <v>60</v>
      </c>
      <c r="K7" s="30" t="s">
        <v>61</v>
      </c>
      <c r="L7" s="30" t="s">
        <v>62</v>
      </c>
      <c r="M7" s="30" t="s">
        <v>63</v>
      </c>
      <c r="N7" s="30" t="s">
        <v>64</v>
      </c>
      <c r="O7" s="30" t="s">
        <v>119</v>
      </c>
      <c r="P7" s="30">
        <v>2006</v>
      </c>
      <c r="Q7" s="30">
        <v>2007</v>
      </c>
      <c r="R7" s="30">
        <v>2008</v>
      </c>
      <c r="S7" s="1">
        <v>2009</v>
      </c>
      <c r="T7" s="1">
        <v>2010</v>
      </c>
      <c r="U7" s="1">
        <v>2011</v>
      </c>
      <c r="V7" s="1">
        <v>2012</v>
      </c>
      <c r="W7" s="1">
        <v>2013</v>
      </c>
      <c r="X7" s="1">
        <v>2014</v>
      </c>
      <c r="Y7" s="1">
        <v>2015</v>
      </c>
      <c r="Z7" s="1">
        <v>2016</v>
      </c>
    </row>
    <row r="8" spans="1:26" s="79" customFormat="1" ht="12.75">
      <c r="A8" s="79" t="s">
        <v>80</v>
      </c>
      <c r="B8" s="80" t="s">
        <v>81</v>
      </c>
      <c r="D8" s="79" t="s">
        <v>65</v>
      </c>
      <c r="E8" s="79" t="s">
        <v>65</v>
      </c>
      <c r="F8" s="81">
        <v>32.257</v>
      </c>
      <c r="G8" s="81">
        <v>32.86</v>
      </c>
      <c r="H8" s="81">
        <v>35.758</v>
      </c>
      <c r="I8" s="81">
        <v>38.54</v>
      </c>
      <c r="J8" s="81">
        <v>39.279</v>
      </c>
      <c r="K8" s="81">
        <v>39.112</v>
      </c>
      <c r="L8" s="81">
        <v>41.729</v>
      </c>
      <c r="M8" s="81">
        <v>43.493</v>
      </c>
      <c r="N8" s="81">
        <v>47.147</v>
      </c>
      <c r="O8" s="81">
        <v>48</v>
      </c>
      <c r="P8" s="81">
        <v>48</v>
      </c>
      <c r="Q8" s="79">
        <v>45</v>
      </c>
      <c r="R8" s="79">
        <v>40</v>
      </c>
      <c r="S8" s="79">
        <v>37</v>
      </c>
      <c r="T8" s="79">
        <v>39</v>
      </c>
      <c r="U8" s="79">
        <v>37</v>
      </c>
      <c r="V8" s="79">
        <v>36</v>
      </c>
      <c r="W8" s="79">
        <v>39</v>
      </c>
      <c r="X8" s="79">
        <v>42</v>
      </c>
      <c r="Y8" s="79">
        <v>45</v>
      </c>
      <c r="Z8" s="79">
        <v>47</v>
      </c>
    </row>
    <row r="9" spans="1:26" s="79" customFormat="1" ht="12.75">
      <c r="A9" s="79" t="s">
        <v>80</v>
      </c>
      <c r="B9" s="80" t="s">
        <v>81</v>
      </c>
      <c r="D9" s="82" t="s">
        <v>131</v>
      </c>
      <c r="E9" s="82" t="s">
        <v>128</v>
      </c>
      <c r="F9" s="81">
        <v>55.867668136445104</v>
      </c>
      <c r="G9" s="81">
        <v>58.37200235607886</v>
      </c>
      <c r="H9" s="81">
        <v>60.948905780695405</v>
      </c>
      <c r="I9" s="81">
        <v>62.631055780695405</v>
      </c>
      <c r="J9" s="81">
        <v>66</v>
      </c>
      <c r="K9" s="81">
        <v>66.55376363636363</v>
      </c>
      <c r="L9" s="81">
        <v>68</v>
      </c>
      <c r="M9" s="81">
        <v>71</v>
      </c>
      <c r="N9" s="81">
        <v>74</v>
      </c>
      <c r="O9" s="81">
        <v>75</v>
      </c>
      <c r="P9" s="81">
        <v>78</v>
      </c>
      <c r="Q9" s="79">
        <v>80</v>
      </c>
      <c r="R9" s="79">
        <v>77</v>
      </c>
      <c r="S9" s="79">
        <v>69</v>
      </c>
      <c r="T9" s="79">
        <v>70</v>
      </c>
      <c r="U9" s="79">
        <v>71</v>
      </c>
      <c r="V9" s="79">
        <v>71</v>
      </c>
      <c r="W9" s="79">
        <v>70</v>
      </c>
      <c r="X9" s="79">
        <v>72</v>
      </c>
      <c r="Y9" s="79">
        <v>72</v>
      </c>
      <c r="Z9" s="79">
        <v>74</v>
      </c>
    </row>
    <row r="10" spans="15:17" ht="12.75">
      <c r="O10" s="105"/>
      <c r="P10" s="105"/>
      <c r="Q10" s="105"/>
    </row>
    <row r="12" spans="4:16" ht="12.75">
      <c r="D12" s="85" t="s">
        <v>107</v>
      </c>
      <c r="E12" s="86"/>
      <c r="F12" s="86"/>
      <c r="G12" s="86"/>
      <c r="H12" s="86"/>
      <c r="I12" s="86"/>
      <c r="J12" s="99"/>
      <c r="K12" s="100"/>
      <c r="P12" s="106"/>
    </row>
    <row r="13" spans="4:11" ht="12.75">
      <c r="D13" s="88" t="s">
        <v>114</v>
      </c>
      <c r="E13" s="89"/>
      <c r="F13" s="89"/>
      <c r="G13" s="89"/>
      <c r="H13" s="89"/>
      <c r="I13" s="89"/>
      <c r="J13" s="101"/>
      <c r="K13" s="102"/>
    </row>
    <row r="14" spans="4:11" ht="12.75">
      <c r="D14" s="91" t="s">
        <v>110</v>
      </c>
      <c r="E14" s="89"/>
      <c r="F14" s="89"/>
      <c r="G14" s="89"/>
      <c r="H14" s="89"/>
      <c r="I14" s="89"/>
      <c r="J14" s="101"/>
      <c r="K14" s="102"/>
    </row>
    <row r="15" spans="4:11" ht="12.75">
      <c r="D15" s="92" t="s">
        <v>111</v>
      </c>
      <c r="E15" s="93"/>
      <c r="F15" s="93"/>
      <c r="G15" s="93"/>
      <c r="H15" s="93"/>
      <c r="I15" s="93"/>
      <c r="J15" s="103"/>
      <c r="K15" s="104"/>
    </row>
    <row r="16" spans="4:9" ht="12.75">
      <c r="D16" s="35"/>
      <c r="E16" s="35"/>
      <c r="F16" s="35"/>
      <c r="G16" s="35"/>
      <c r="H16" s="35"/>
      <c r="I16" s="35"/>
    </row>
    <row r="17" spans="4:11" ht="12.75">
      <c r="D17" s="85" t="s">
        <v>108</v>
      </c>
      <c r="E17" s="86"/>
      <c r="F17" s="86"/>
      <c r="G17" s="86"/>
      <c r="H17" s="86"/>
      <c r="I17" s="86"/>
      <c r="J17" s="99"/>
      <c r="K17" s="100"/>
    </row>
    <row r="18" spans="4:11" ht="12.75">
      <c r="D18" s="88" t="s">
        <v>101</v>
      </c>
      <c r="E18" s="95"/>
      <c r="F18" s="95"/>
      <c r="G18" s="95"/>
      <c r="H18" s="95"/>
      <c r="I18" s="95"/>
      <c r="J18" s="101"/>
      <c r="K18" s="102"/>
    </row>
    <row r="19" spans="4:11" ht="12.75">
      <c r="D19" s="88" t="s">
        <v>109</v>
      </c>
      <c r="E19" s="95"/>
      <c r="F19" s="95"/>
      <c r="G19" s="95"/>
      <c r="H19" s="95"/>
      <c r="I19" s="95"/>
      <c r="J19" s="101"/>
      <c r="K19" s="102"/>
    </row>
    <row r="20" spans="4:11" ht="12.75">
      <c r="D20" s="88" t="s">
        <v>99</v>
      </c>
      <c r="E20" s="95"/>
      <c r="F20" s="95"/>
      <c r="G20" s="95"/>
      <c r="H20" s="95"/>
      <c r="I20" s="95"/>
      <c r="J20" s="101"/>
      <c r="K20" s="102"/>
    </row>
    <row r="21" spans="4:11" ht="12.75">
      <c r="D21" s="88"/>
      <c r="E21" s="95"/>
      <c r="F21" s="95"/>
      <c r="G21" s="95"/>
      <c r="H21" s="95"/>
      <c r="I21" s="95"/>
      <c r="J21" s="101"/>
      <c r="K21" s="102"/>
    </row>
    <row r="22" spans="4:11" ht="12.75">
      <c r="D22" s="88" t="s">
        <v>102</v>
      </c>
      <c r="E22" s="95"/>
      <c r="F22" s="95"/>
      <c r="G22" s="95"/>
      <c r="H22" s="95"/>
      <c r="I22" s="95"/>
      <c r="J22" s="101"/>
      <c r="K22" s="102"/>
    </row>
    <row r="23" spans="4:11" ht="12.75">
      <c r="D23" s="88" t="s">
        <v>103</v>
      </c>
      <c r="E23" s="95"/>
      <c r="F23" s="95"/>
      <c r="G23" s="95"/>
      <c r="H23" s="95"/>
      <c r="I23" s="95"/>
      <c r="J23" s="101"/>
      <c r="K23" s="102"/>
    </row>
    <row r="24" spans="4:11" ht="12.75">
      <c r="D24" s="88" t="s">
        <v>98</v>
      </c>
      <c r="E24" s="95"/>
      <c r="F24" s="95"/>
      <c r="G24" s="95"/>
      <c r="H24" s="95"/>
      <c r="I24" s="95"/>
      <c r="J24" s="101"/>
      <c r="K24" s="102"/>
    </row>
    <row r="25" spans="4:11" ht="12.75">
      <c r="D25" s="88"/>
      <c r="E25" s="95"/>
      <c r="F25" s="95"/>
      <c r="G25" s="95"/>
      <c r="H25" s="95"/>
      <c r="I25" s="95"/>
      <c r="J25" s="101"/>
      <c r="K25" s="102"/>
    </row>
    <row r="26" spans="4:11" ht="12.75">
      <c r="D26" s="88" t="s">
        <v>100</v>
      </c>
      <c r="E26" s="95"/>
      <c r="F26" s="95"/>
      <c r="G26" s="95"/>
      <c r="H26" s="95"/>
      <c r="I26" s="95"/>
      <c r="J26" s="101"/>
      <c r="K26" s="102"/>
    </row>
    <row r="27" spans="4:11" ht="12.75">
      <c r="D27" s="88" t="s">
        <v>115</v>
      </c>
      <c r="E27" s="95"/>
      <c r="F27" s="95"/>
      <c r="G27" s="95"/>
      <c r="H27" s="95"/>
      <c r="I27" s="95"/>
      <c r="J27" s="101"/>
      <c r="K27" s="102"/>
    </row>
    <row r="28" spans="4:11" ht="12.75">
      <c r="D28" s="88"/>
      <c r="E28" s="95"/>
      <c r="F28" s="95"/>
      <c r="G28" s="95"/>
      <c r="H28" s="95"/>
      <c r="I28" s="95"/>
      <c r="J28" s="101"/>
      <c r="K28" s="102"/>
    </row>
    <row r="29" spans="4:11" ht="12.75">
      <c r="D29" s="92" t="s">
        <v>104</v>
      </c>
      <c r="E29" s="97"/>
      <c r="F29" s="97"/>
      <c r="G29" s="97"/>
      <c r="H29" s="97"/>
      <c r="I29" s="97"/>
      <c r="J29" s="103"/>
      <c r="K29" s="104"/>
    </row>
  </sheetData>
  <sheetProtection/>
  <hyperlinks>
    <hyperlink ref="D14" r:id="rId1" display="http://www.electrolux.com/node77.aspx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Andersson</dc:creator>
  <cp:keywords/>
  <dc:description/>
  <cp:lastModifiedBy>Maria Norin</cp:lastModifiedBy>
  <cp:lastPrinted>2012-04-24T12:12:21Z</cp:lastPrinted>
  <dcterms:created xsi:type="dcterms:W3CDTF">1998-02-21T17:25:43Z</dcterms:created>
  <dcterms:modified xsi:type="dcterms:W3CDTF">2017-07-19T05:44:33Z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